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C:\Users\tiago_morando\Documents\TIAGO CAPOBIANCO\Projetos\Recapeamento - João Ballan I, II e Sempre e Verde\Ballan I (Proposta 4709-2024 Caixa)\.LICITAÇÃO JUNHO 2025\"/>
    </mc:Choice>
  </mc:AlternateContent>
  <xr:revisionPtr revIDLastSave="0" documentId="13_ncr:1_{014BEEF5-A513-45F8-B5C7-9053E09E9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2" r:id="rId1"/>
    <sheet name="Cronograma" sheetId="3" r:id="rId2"/>
  </sheets>
  <externalReferences>
    <externalReference r:id="rId3"/>
  </externalReferences>
  <definedNames>
    <definedName name="A_1">#REF!</definedName>
    <definedName name="Agua">#REF!</definedName>
    <definedName name="_xlnm.Print_Area" localSheetId="1">Cronograma!$A$1:$G$21</definedName>
    <definedName name="_xlnm.Print_Area" localSheetId="0">Orçamento!$A$1:$N$82</definedName>
    <definedName name="Asfalto">#REF!</definedName>
    <definedName name="CompraDireta">#REF!</definedName>
    <definedName name="Cotacao">#REF!</definedName>
    <definedName name="DESONERACAO" hidden="1">IF(OR(Import.Desoneracao="DESONERADO",Import.Desoneracao="SIM"),"SIM","NÃO")</definedName>
    <definedName name="Eletricidade">#REF!</definedName>
    <definedName name="Fluvial">#REF!</definedName>
    <definedName name="Import.Desoneracao" hidden="1">OFFSET([1]DADOS!$G$18,0,-1)</definedName>
    <definedName name="OCara">#REF!</definedName>
    <definedName name="Predial">#REF!</definedName>
    <definedName name="Spina">#REF!</definedName>
    <definedName name="_xlnm.Print_Titles" localSheetId="1">Cronograma!$A:$C,Cronograma!$1:$4</definedName>
    <definedName name="_xlnm.Print_Titles" localSheetId="0">Orçamento!$1:$6</definedName>
    <definedName name="V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2" l="1"/>
  <c r="A6" i="3"/>
  <c r="N80" i="2" l="1"/>
  <c r="N81" i="2"/>
  <c r="N67" i="2"/>
  <c r="N77" i="2"/>
  <c r="N66" i="2"/>
  <c r="N75" i="2"/>
  <c r="N68" i="2"/>
  <c r="N65" i="2"/>
  <c r="N76" i="2"/>
  <c r="N74" i="2"/>
  <c r="N72" i="2"/>
  <c r="N78" i="2"/>
  <c r="N64" i="2"/>
  <c r="A3" i="3"/>
  <c r="B7" i="3"/>
  <c r="B8" i="3"/>
  <c r="B9" i="3"/>
  <c r="B11" i="3"/>
  <c r="B12" i="3"/>
  <c r="B13" i="3"/>
  <c r="A2" i="3"/>
  <c r="A1" i="3"/>
  <c r="B6" i="3"/>
  <c r="N73" i="2" l="1"/>
  <c r="C12" i="3" s="1"/>
  <c r="N79" i="2"/>
  <c r="C13" i="3" s="1"/>
  <c r="E13" i="3" s="1"/>
  <c r="B10" i="3"/>
  <c r="G13" i="3" l="1"/>
  <c r="N70" i="2" l="1"/>
  <c r="N71" i="2"/>
  <c r="N58" i="2"/>
  <c r="N57" i="2" s="1"/>
  <c r="C10" i="3" s="1"/>
  <c r="N61" i="2"/>
  <c r="N63" i="2"/>
  <c r="N60" i="2"/>
  <c r="N62" i="2"/>
  <c r="N47" i="2"/>
  <c r="N48" i="2"/>
  <c r="N56" i="2"/>
  <c r="N26" i="2"/>
  <c r="N55" i="2"/>
  <c r="N54" i="2"/>
  <c r="N52" i="2"/>
  <c r="N53" i="2"/>
  <c r="N17" i="2"/>
  <c r="N45" i="2"/>
  <c r="N44" i="2"/>
  <c r="N46" i="2"/>
  <c r="N42" i="2"/>
  <c r="N41" i="2"/>
  <c r="N43" i="2"/>
  <c r="N39" i="2"/>
  <c r="N38" i="2"/>
  <c r="N40" i="2"/>
  <c r="N36" i="2"/>
  <c r="N35" i="2"/>
  <c r="N37" i="2"/>
  <c r="N28" i="2"/>
  <c r="N30" i="2"/>
  <c r="N25" i="2"/>
  <c r="N24" i="2"/>
  <c r="N27" i="2"/>
  <c r="N18" i="2"/>
  <c r="N21" i="2"/>
  <c r="N23" i="2"/>
  <c r="N11" i="2"/>
  <c r="N16" i="2"/>
  <c r="N19" i="2"/>
  <c r="N50" i="2"/>
  <c r="N13" i="2"/>
  <c r="N9" i="2"/>
  <c r="N29" i="2"/>
  <c r="N10" i="2"/>
  <c r="N15" i="2"/>
  <c r="N22" i="2"/>
  <c r="N8" i="2"/>
  <c r="N12" i="2"/>
  <c r="N14" i="2"/>
  <c r="N34" i="2"/>
  <c r="N32" i="2"/>
  <c r="N59" i="2" l="1"/>
  <c r="C11" i="3" s="1"/>
  <c r="N31" i="2"/>
  <c r="N20" i="2" s="1"/>
  <c r="C7" i="3" s="1"/>
  <c r="N49" i="2"/>
  <c r="N33" i="2" s="1"/>
  <c r="C8" i="3" s="1"/>
  <c r="N51" i="2"/>
  <c r="C9" i="3" s="1"/>
  <c r="N7" i="2"/>
  <c r="C6" i="3" s="1"/>
  <c r="N82" i="2" l="1"/>
  <c r="G11" i="3"/>
  <c r="E11" i="3"/>
  <c r="E7" i="3" l="1"/>
  <c r="G7" i="3"/>
  <c r="G10" i="3"/>
  <c r="E10" i="3"/>
  <c r="E6" i="3"/>
  <c r="G6" i="3"/>
  <c r="G9" i="3"/>
  <c r="E9" i="3"/>
  <c r="E8" i="3"/>
  <c r="G8" i="3"/>
  <c r="E12" i="3" l="1"/>
  <c r="E14" i="3" s="1"/>
  <c r="G12" i="3"/>
  <c r="G14" i="3" s="1"/>
  <c r="F14" i="3" s="1"/>
  <c r="E15" i="3" l="1"/>
  <c r="D14" i="3"/>
  <c r="G15" i="3" l="1"/>
  <c r="F15" i="3" s="1"/>
  <c r="D15" i="3"/>
</calcChain>
</file>

<file path=xl/sharedStrings.xml><?xml version="1.0" encoding="utf-8"?>
<sst xmlns="http://schemas.openxmlformats.org/spreadsheetml/2006/main" count="492" uniqueCount="251">
  <si>
    <t>UN</t>
  </si>
  <si>
    <t>01.17.031</t>
  </si>
  <si>
    <t>Projeto executivo de arquitetura em formato A1</t>
  </si>
  <si>
    <t>M2</t>
  </si>
  <si>
    <t>M</t>
  </si>
  <si>
    <t>M3</t>
  </si>
  <si>
    <t>H</t>
  </si>
  <si>
    <t>02.09.030</t>
  </si>
  <si>
    <t>Limpeza manual do terreno, inclusive troncos até 5 cm de diâmetro, com caminhão à disposição dentro da obra, até o raio de 1 km</t>
  </si>
  <si>
    <t>03.01.020</t>
  </si>
  <si>
    <t>Demolição manual de concreto simples</t>
  </si>
  <si>
    <t>KG</t>
  </si>
  <si>
    <t>L</t>
  </si>
  <si>
    <t>05.08.120</t>
  </si>
  <si>
    <t>Transporte de entulho, para distâncias superiores ao 15° km até o 20° km</t>
  </si>
  <si>
    <t>M3XKM</t>
  </si>
  <si>
    <t>05.08.220</t>
  </si>
  <si>
    <t>Carregamento mecanizado de entulho fragmentado, com caminhão à disposição dentro da obra, até o raio de 1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</si>
  <si>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</si>
  <si>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</si>
  <si>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</si>
  <si>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</si>
  <si>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06.01.020</t>
  </si>
  <si>
    <t>Escavação manual em solo de 1ª e 2ª categoria em campo aberto</t>
  </si>
  <si>
    <t>06.11.040</t>
  </si>
  <si>
    <t>Reaterro manual apiloado sem controle de compactação</t>
  </si>
  <si>
    <t>06.14.020</t>
  </si>
  <si>
    <t>Carga manual de solo</t>
  </si>
  <si>
    <t>11.05.040</t>
  </si>
  <si>
    <t>Argamassa graute</t>
  </si>
  <si>
    <t>11.16.020</t>
  </si>
  <si>
    <t>Lançamento, espalhamento e adensamento de concreto ou massa em lastro e/ou enchimento</t>
  </si>
  <si>
    <t>54.01.210</t>
  </si>
  <si>
    <t>Base de brita graduada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</si>
  <si>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</si>
  <si>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</si>
  <si>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</si>
  <si>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</si>
  <si>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54.03.230</t>
  </si>
  <si>
    <t>Imprimação betuminosa ligante</t>
  </si>
  <si>
    <t>54.03.240</t>
  </si>
  <si>
    <t>Imprimação betuminosa impermeabilizante</t>
  </si>
  <si>
    <t>70.03.001</t>
  </si>
  <si>
    <t>Placa para sinalização viária em chapa de aço, totalmente refletiva com película IA/IA - área até 2,0 m²</t>
  </si>
  <si>
    <t>Fonte</t>
  </si>
  <si>
    <t>CDHU</t>
  </si>
  <si>
    <t>1.</t>
  </si>
  <si>
    <t>%</t>
  </si>
  <si>
    <t>RECOMPOSIÇÃO DE BASE E OU SUB-BASE PARA FECHAMENTO DE VALAS DE SOLO COM CIMENTO (TEOR DE 6%) - INCLUSO RETIRADA E COLOCAÇÃO DO MATERIAL. AF_12/2020</t>
  </si>
  <si>
    <t>EXECUÇÃO DE PAVIMENTO COM APLICAÇÃO DE CONCRETO ASFÁLTICO, CAMADA DE ROLAMENTO - EXCLUSIVE CARGA E TRANSPORTE. AF_11/2019</t>
  </si>
  <si>
    <t>FRESAGEM DE PAVIMENTO ASFÁLTICO (PROFUNDIDADE ATÉ 5,0 CM) - EXCLUSIVE TRANSPORTE. AF_11/2019</t>
  </si>
  <si>
    <t>PINTURA DE FAIXA DE PEDESTRE OU ZEBRADA TINTA RETRORREFLETIVA A BASE DE RESINA ACRÍLICA COM MICROESFERAS DE VIDRO, E = 30 CM, APLICAÇÃO MANUAL. AF_05/2021</t>
  </si>
  <si>
    <t>PINTURA DE SÍMBOLOS E TEXTOS COM TINTA ACRÍLICA, DEMARCAÇÃO COM FITA ADESIVA E APLICAÇÃO COM ROLO. AF_05/2021</t>
  </si>
  <si>
    <t>TRANSPORTE COM CAMINHÃO BASCULANTE DE 6 M³, EM VIA URBANA PAVIMENTADA, DMT ATÉ 30 KM (UNIDADE: M3XKM). AF_07/2020</t>
  </si>
  <si>
    <t>CARGA, MANOBRA E DESCARGA DE SOLOS E MATERIAIS GRANULARES EM CAMINHÃO BASCULANTE 6 M³ - CARGA COM ESCAVADEIRA HIDRÁULICA (CAÇAMBA DE 1,20 M³ / 155 HP) E DESCARGA LIVRE (UNIDADE: M3). AF_07/2020</t>
  </si>
  <si>
    <t>CARGA DE MISTURA ASFÁLTICA EM CAMINHÃO BASCULANTE 6 M³ (UNIDADE: M3). AF_07/2020</t>
  </si>
  <si>
    <t>AJUDANTE DE CARPINTEIRO COM ENCARGOS COMPLEMENTARES</t>
  </si>
  <si>
    <t>CARPINTEIRO DE FORMAS COM ENCARGOS COMPLEMENTARES</t>
  </si>
  <si>
    <t>PINTOR COM ENCARGOS COMPLEMENTARES</t>
  </si>
  <si>
    <t>AJUDANTE DE PINTOR COM ENCARGOS COMPLEMENTARES</t>
  </si>
  <si>
    <t>Item</t>
  </si>
  <si>
    <t>Descrição</t>
  </si>
  <si>
    <t>Valor em R$</t>
  </si>
  <si>
    <t>1º Mês</t>
  </si>
  <si>
    <t>2º Mês</t>
  </si>
  <si>
    <t>Obra:</t>
  </si>
  <si>
    <t>Local:</t>
  </si>
  <si>
    <t>Código</t>
  </si>
  <si>
    <t>CP01</t>
  </si>
  <si>
    <t>SINAPI-I</t>
  </si>
  <si>
    <t>Qtd arredondada</t>
  </si>
  <si>
    <t>BDI 1:</t>
  </si>
  <si>
    <t>BDI 2:</t>
  </si>
  <si>
    <t>&lt;-- BDI para itens obtidos via cotações</t>
  </si>
  <si>
    <t>2.</t>
  </si>
  <si>
    <t>3.</t>
  </si>
  <si>
    <t>4.</t>
  </si>
  <si>
    <t>5.</t>
  </si>
  <si>
    <t>6.</t>
  </si>
  <si>
    <t>7.</t>
  </si>
  <si>
    <t>8.</t>
  </si>
  <si>
    <t>R$</t>
  </si>
  <si>
    <t>Total do Mês</t>
  </si>
  <si>
    <t>Total Acumualdo</t>
  </si>
  <si>
    <t>DEMOLIÇÃO PARCIAL DE PAVIMENTO ASFÁLTICO, DE FORMA MECANIZADA, SEM REAPROVEITAMENTO. AF_09/2023</t>
  </si>
  <si>
    <t>&lt;-- BDI para itens dos boletins de custo (CDHU, SINAPI/SP, FDE)</t>
  </si>
  <si>
    <t>PODA EM ALTURA DE ÁRVORE COM DIÂMETRO DE TRONCO MENOR QUE 0,20 M. AF_03/2024</t>
  </si>
  <si>
    <t>PODA EM ALTURA DE ÁRVORE COM DIÂMETRO DE TRONCO MAIOR OU IGUAL A 0,60 M. AF_03/2024</t>
  </si>
  <si>
    <t>Memória de Cálculo</t>
  </si>
  <si>
    <t>Qtd</t>
  </si>
  <si>
    <t>Un.</t>
  </si>
  <si>
    <t>Preço Unitário
Boletim</t>
  </si>
  <si>
    <t>Preço 
Unitário 
sem BDI</t>
  </si>
  <si>
    <t>Preço 
Unitário 
com BDI</t>
  </si>
  <si>
    <t>Preço 
Total 
com BDI</t>
  </si>
  <si>
    <t>BDI</t>
  </si>
  <si>
    <t>Serviços Preliminares</t>
  </si>
  <si>
    <t>Placa Padrão do Governo Federal</t>
  </si>
  <si>
    <t>Composição para 8 m² de Placa</t>
  </si>
  <si>
    <t>Poda Superficial das árvores presentes, mantendo a vida da espécie arbórea</t>
  </si>
  <si>
    <t>Quatro caçambas de 5 m³ cada para remover a poda das árvores</t>
  </si>
  <si>
    <t>20 m³ das 4 caçambas para uma distância de 20 km</t>
  </si>
  <si>
    <t>Jardim João Ballan I - Fresagem e Recapeamento</t>
  </si>
  <si>
    <t>Totalidade da área contemplada</t>
  </si>
  <si>
    <t>Área Fresada x Espessura de 0,03 m x Empolamento de 100%</t>
  </si>
  <si>
    <t>Volume carregado x Distância de 6,40 km até a Secretaria de Mobilidade Urbana</t>
  </si>
  <si>
    <t>Totalidade da área Fresada</t>
  </si>
  <si>
    <t>Considerada toda a área fresada para uma espessura de 0,01 m, de forma a permitir o reparo de patologias superficiais na base</t>
  </si>
  <si>
    <t>Volume Carregado x Distância de 25 km</t>
  </si>
  <si>
    <t>COMPOSIÇÃO</t>
  </si>
  <si>
    <t>ENSAIOS DE LABORATÓRIO - DOSAGEM MARSHALL, GRANULOMETRIA, TEOR DE ASFALTO, ESTABILIDADE, FLUÊNCIA, VISCOSIDADE E ESPESSURA DA CAPA ASFÁLTICA FINALIZADA (COMPACTADA) - EMITIR ART/RRT DO LAUDO</t>
  </si>
  <si>
    <t>Conjunto</t>
  </si>
  <si>
    <t>Jardim João Ballan I - Demolição e Recapeamento</t>
  </si>
  <si>
    <t>Asfalto Demolido:
Área Demolida x Espessura de 0,03 m x Empolamento de 100%</t>
  </si>
  <si>
    <t>Idem Volume de Entulho Carregado x Distância de 20 km</t>
  </si>
  <si>
    <t>Entulho Demolido:
Área Demolida x Espessura de 0,05 m x Empolamento de 100%</t>
  </si>
  <si>
    <t>Distância remanescente de transporte, o item 54.01.400 da CDHU remunera até 4 km de transporte, remunera-se neste item os 16 km adicionais, considerando-se uma retirada de 0,10 m de solo e empolamento de 30%</t>
  </si>
  <si>
    <t>Conforme os trechos indicados em projeto, conforme especificação da SINAPI</t>
  </si>
  <si>
    <t>Demolição das áreas indicadas em projeto</t>
  </si>
  <si>
    <t>Serviço para execução da base, considerada toda a área que receberá o asfalto novo</t>
  </si>
  <si>
    <t>Totalidade da área a ser recuperada x Espessura de 0,10 m</t>
  </si>
  <si>
    <t>Carregamento do volume a ser executado de BGS</t>
  </si>
  <si>
    <t>Volume de BGS x Distância de 25 km</t>
  </si>
  <si>
    <t>Totalidade da área a ser recuperada</t>
  </si>
  <si>
    <t>Valor Total</t>
  </si>
  <si>
    <t>1.1</t>
  </si>
  <si>
    <t>2.2</t>
  </si>
  <si>
    <t>3.3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</si>
  <si>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</si>
  <si>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</si>
  <si>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</si>
  <si>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</si>
  <si>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</si>
  <si>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</si>
  <si>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</si>
  <si>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</si>
  <si>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</si>
  <si>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</si>
  <si>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</si>
  <si>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</si>
  <si>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2.4</t>
  </si>
  <si>
    <t>2.3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</si>
  <si>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</si>
  <si>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</si>
  <si>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</si>
  <si>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</si>
  <si>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</si>
  <si>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</si>
  <si>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</si>
  <si>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</si>
  <si>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</si>
  <si>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</si>
  <si>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</si>
  <si>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</si>
  <si>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</si>
  <si>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</si>
  <si>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</si>
  <si>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</si>
  <si>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</si>
  <si>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</si>
  <si>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</si>
  <si>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</si>
  <si>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</si>
  <si>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</si>
  <si>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</si>
  <si>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</si>
  <si>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Dois conjuntos de ensaios para  as vias contempladas pela fresagem + recapeamento</t>
  </si>
  <si>
    <t>Um conjunto de ensaios para as vias contempladas pela demolição + reconstrução do asfalto</t>
  </si>
  <si>
    <t>As built do trecho</t>
  </si>
  <si>
    <t>Sinalização Horizontal e Vertical</t>
  </si>
  <si>
    <t>Conforme projeto de sinalização, para as Faixas de Pedestres e Faixa à Frente do Texto "Pare"</t>
  </si>
  <si>
    <t>Indicação dos textos "PARE", com 1,41 m²/unidade, para um total de 6 unidades</t>
  </si>
  <si>
    <t>Linha de eixo junto à sinalização horizontal de "PARE", com 15,00 m de extensão em média, vide projeto de sinalização</t>
  </si>
  <si>
    <t>Duas placas com diâmetro de 0,50 m</t>
  </si>
  <si>
    <t>4.1</t>
  </si>
  <si>
    <t>4.2</t>
  </si>
  <si>
    <t>4.3</t>
  </si>
  <si>
    <t>4.4</t>
  </si>
  <si>
    <t>4.5</t>
  </si>
  <si>
    <t>COT-01</t>
  </si>
  <si>
    <t>Poste para fixação de placa de trânsito, 2" x 3,00 m</t>
  </si>
  <si>
    <t>COTAÇÃO</t>
  </si>
  <si>
    <t>Dois postes para instalação</t>
  </si>
  <si>
    <t>Recapeamento e Restauração do Asfalto do Jardim João Ballan I</t>
  </si>
  <si>
    <t>CONSTRUÇÃO DE BASE E SUB-BASE PARA PAVIMENTAÇÃO DE BRITA GRADUADA SIMPLES, COM ESPESSURA DE 15 CM - EXCLUSIVE CARGA E TRANSPORTE. AF_09/2024</t>
  </si>
  <si>
    <t>Volume de asfalto a ser utilizado</t>
  </si>
  <si>
    <t>CP02</t>
  </si>
  <si>
    <t>Administração Local</t>
  </si>
  <si>
    <t>MÊS</t>
  </si>
  <si>
    <t>5.1</t>
  </si>
  <si>
    <t>Considerada a visita de 2,50 horas por semana, com 4 semanas por mês num total de 2 meses de obra</t>
  </si>
  <si>
    <t>Área Total Imprimada x Espessura (Finalizada, com Compactação) de 0,04 m</t>
  </si>
  <si>
    <t>Totalidade da área a ser recuperada x Espessura de 0,04 m</t>
  </si>
  <si>
    <t>CDHU 197, Fevereiro/2025, Não Desonerada</t>
  </si>
  <si>
    <t>SINAPI/SP, Maio/2025, Não Desonerada</t>
  </si>
  <si>
    <t>SINAPI</t>
  </si>
  <si>
    <t>EXECUÇÃO DE SARJETÃO DE CONCRETO USINADO, MOLDADA IN LOCO EM TRECHO RETO, 100 CM BASE X 20 CM ALTURA. AF_01/2024</t>
  </si>
  <si>
    <t>GUIA (MEIO-FIO) E SARJETA CONJUGADOS DE CONCRETO, MOLDADA IN LOCO EM TRECHO RETO COM EXTRUSORA, 45 CM BASE (15 CM BASE DA GUIA + 30 CM BASE DA SARJETA) X 22 CM ALTURA. AF_01/2024</t>
  </si>
  <si>
    <t>PINTURA DE EIXO VIÁRIO SOBRE ASFALTO COM TINTA RETRORREFLETIVA A BASE DE RESINA ACRÍLICA COM MICROESFERAS DE VIDRO, E = 10 CM, APLICAÇÃO MECÂNICA COM DEMARCADORA AUTOPROPELIDA. AF_05/2021</t>
  </si>
  <si>
    <t>CARGA, MANOBRA E DESCARGA DE ENTULHO EM CAMINHÃO BASCULANTE 6 M³ - CARGA COM ESCAVADEIRA HIDRÁULICA (CAÇAMBA DE 0,80 M³ / 111 HP) E DESCARGA LIVRE (UNIDADE: M3). AF_07/2020</t>
  </si>
  <si>
    <t>PLACA DE OBRA (PARA CONSTRUCAO CIVIL) EM CHAPA GALVANIZADA *N. 22*, ADESIVADA, DE *2,4 X 1,2* M (SEM POSTES PARA FIXACAO)</t>
  </si>
  <si>
    <t>PONTALETE *7,5 X 7,5* CM EM PINUS, MISTA OU EQUIVALENTE DA REGIAO - BRUTA</t>
  </si>
  <si>
    <t>PREGO DE ACO POLIDO COM CABECA 18 X 27 (2 1/2 X 10)</t>
  </si>
  <si>
    <t>TINTA LATEX ACRILICA STANDARD, COR BRANCA</t>
  </si>
  <si>
    <t>Exclusivamente Recurso Próprio - Guia e Sarjeta - Rua Orpheu Delfino</t>
  </si>
  <si>
    <t>Considerado limpeza do trecho que está com mato alto e sem guia e sarjeta (76,37 m x 20% x Largura de 1,00 m).</t>
  </si>
  <si>
    <t>Carregamento do material limpo no item anterior, considerado a área de 15,27 m² x espessura de 0,15 m x empolamento de 30%</t>
  </si>
  <si>
    <t>Idem volume carregado</t>
  </si>
  <si>
    <t>6.1</t>
  </si>
  <si>
    <t>6.2</t>
  </si>
  <si>
    <t>6.3</t>
  </si>
  <si>
    <t>6.4</t>
  </si>
  <si>
    <t>6.5</t>
  </si>
  <si>
    <t>Demolição da guia e sarjeta ANTES da boca de lobo. Distância de (76,37 m x 80%) x Seção Transversal de 0,0636 m².</t>
  </si>
  <si>
    <t>6.6</t>
  </si>
  <si>
    <t>6.7</t>
  </si>
  <si>
    <t>6.8</t>
  </si>
  <si>
    <t>6.9</t>
  </si>
  <si>
    <t>6.10</t>
  </si>
  <si>
    <t>Volume de guia e sarjeta demolidos x empolamento de 100%</t>
  </si>
  <si>
    <t>Idem volume de guia e sarjeta demolidos</t>
  </si>
  <si>
    <t>Escavação para fazer a base de BGS da guia e sarjeta novos. Considerada uma escavação de 0,10 m x extensão de 76,37 m x largura de 1,00 m</t>
  </si>
  <si>
    <t>Compactação de todo o trecho da guia e sarjeta a serem executados (fundo da vala): extensão de 76,37 m x largura de 1,00 m x profundidade de 0,30 m</t>
  </si>
  <si>
    <t>Exclusivamente Recurso Próprio - Execução de Base - Rua Caetano Zafra Chancez</t>
  </si>
  <si>
    <t>7.1</t>
  </si>
  <si>
    <t>7.2</t>
  </si>
  <si>
    <t>7.3</t>
  </si>
  <si>
    <t>7.4</t>
  </si>
  <si>
    <t>7.5</t>
  </si>
  <si>
    <t>Demolição do trecho indicado em planta</t>
  </si>
  <si>
    <t>Idem área demolida</t>
  </si>
  <si>
    <t>Distância remanescente de transporte, o item 54.01.400 da CDHU remunera até 4 km de transporte, remunera-se neste item a quilometragem adicional, considerando-se uma retirada de 0,10 m de solo e empolamento de 30%</t>
  </si>
  <si>
    <t>Área de caixa aberta x espessura de 0,10 m</t>
  </si>
  <si>
    <t>Recurso</t>
  </si>
  <si>
    <t>CONVÊNIO</t>
  </si>
  <si>
    <t>PREFEITURA</t>
  </si>
  <si>
    <t>Exclusivamente Recurso Próprio - Tratamento de Todas as Guias e Sarjetas do Jardim João Ballan I</t>
  </si>
  <si>
    <t>8.1</t>
  </si>
  <si>
    <t>8.2</t>
  </si>
  <si>
    <t>Idem volume de graute</t>
  </si>
  <si>
    <t>Entre o sarjetão a ser executado e a boca de lobo - PREVER JUNTA DE DILATAÇÃO A CADA 2,00 M. Calçar a face traseira do conjunto guia/sarjeta.</t>
  </si>
  <si>
    <t>Extensão de 76,37 m x Largura de 0,45 m x Profundidade de 0,10 m</t>
  </si>
  <si>
    <t>Reaterro do solo abaixo da guia e sarjeta, adajacente ao BGS = Volume de Solo Escavado - Volume de BGS</t>
  </si>
  <si>
    <t>Remoção do solo remanescente escavado da base da guia e sarjeta = Idem volume de BGS x Empolamento de 1,30</t>
  </si>
  <si>
    <t>6.11</t>
  </si>
  <si>
    <t>6.12</t>
  </si>
  <si>
    <t>6.13</t>
  </si>
  <si>
    <t>Recuperação de todas as guias e sarjetas do Jardim João Ballan I - Considerada a extensão de 3.650,96 metros x Largura média de 0,15 m x Espessura média de 0,02 m</t>
  </si>
  <si>
    <t>Jahu/SP, 30 de junho de 2025</t>
  </si>
  <si>
    <t>Jardim João Ballan I - Jahu/SP - LOTE 2 - Conforme Termo de Referência</t>
  </si>
  <si>
    <t>Idem área da abertura de caixa - A PINTURA DE LIGAÇÃO E O ASFALTO JÁ ESTÃO CONTEMPLADOS NOS ITENS CONVENIADOS!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</si>
</sst>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4" fontId="2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164" fontId="5" fillId="0" borderId="0" xfId="4" applyFont="1" applyAlignment="1">
      <alignment horizontal="left"/>
    </xf>
    <xf numFmtId="0" fontId="6" fillId="0" borderId="0" xfId="0" applyFont="1"/>
    <xf numFmtId="164" fontId="5" fillId="0" borderId="2" xfId="4" applyFont="1" applyBorder="1" applyAlignment="1">
      <alignment horizontal="left"/>
    </xf>
    <xf numFmtId="164" fontId="7" fillId="3" borderId="4" xfId="4" applyFont="1" applyFill="1" applyBorder="1" applyAlignment="1">
      <alignment horizontal="center" vertical="center"/>
    </xf>
    <xf numFmtId="43" fontId="7" fillId="3" borderId="4" xfId="5" applyFont="1" applyFill="1" applyBorder="1" applyAlignment="1" applyProtection="1">
      <alignment horizontal="center" vertical="center"/>
    </xf>
    <xf numFmtId="164" fontId="7" fillId="3" borderId="1" xfId="4" applyFont="1" applyFill="1" applyBorder="1" applyAlignment="1">
      <alignment horizontal="center"/>
    </xf>
    <xf numFmtId="164" fontId="7" fillId="3" borderId="3" xfId="4" applyFont="1" applyFill="1" applyBorder="1" applyAlignment="1">
      <alignment horizontal="center" vertical="center"/>
    </xf>
    <xf numFmtId="43" fontId="7" fillId="3" borderId="3" xfId="5" applyFont="1" applyFill="1" applyBorder="1" applyAlignment="1" applyProtection="1">
      <alignment horizontal="center" vertical="center"/>
    </xf>
    <xf numFmtId="164" fontId="7" fillId="3" borderId="1" xfId="4" applyFont="1" applyFill="1" applyBorder="1" applyAlignment="1">
      <alignment horizontal="center"/>
    </xf>
    <xf numFmtId="164" fontId="8" fillId="0" borderId="1" xfId="4" applyFont="1" applyBorder="1" applyAlignment="1">
      <alignment horizontal="center" vertical="center"/>
    </xf>
    <xf numFmtId="164" fontId="8" fillId="0" borderId="1" xfId="4" applyFont="1" applyBorder="1" applyAlignment="1">
      <alignment horizontal="left" vertical="center" wrapText="1"/>
    </xf>
    <xf numFmtId="44" fontId="9" fillId="0" borderId="1" xfId="1" applyFont="1" applyFill="1" applyBorder="1" applyAlignment="1" applyProtection="1">
      <alignment horizontal="center" vertical="center"/>
    </xf>
    <xf numFmtId="10" fontId="9" fillId="2" borderId="1" xfId="1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164" fontId="7" fillId="3" borderId="1" xfId="4" applyFont="1" applyFill="1" applyBorder="1" applyAlignment="1">
      <alignment horizontal="right"/>
    </xf>
    <xf numFmtId="10" fontId="7" fillId="3" borderId="1" xfId="1" applyNumberFormat="1" applyFont="1" applyFill="1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164" fontId="8" fillId="0" borderId="0" xfId="4" applyFont="1" applyAlignment="1">
      <alignment horizontal="center"/>
    </xf>
    <xf numFmtId="164" fontId="5" fillId="0" borderId="0" xfId="4" applyFont="1"/>
    <xf numFmtId="43" fontId="5" fillId="0" borderId="0" xfId="5" applyFont="1" applyFill="1" applyBorder="1" applyAlignment="1" applyProtection="1">
      <alignment horizontal="center"/>
    </xf>
    <xf numFmtId="164" fontId="5" fillId="0" borderId="0" xfId="4" applyFont="1" applyAlignment="1">
      <alignment horizontal="center"/>
    </xf>
    <xf numFmtId="44" fontId="6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4" fontId="11" fillId="0" borderId="0" xfId="1" applyFont="1" applyAlignment="1">
      <alignment horizontal="center" vertical="center"/>
    </xf>
    <xf numFmtId="0" fontId="11" fillId="0" borderId="0" xfId="0" applyFont="1"/>
    <xf numFmtId="10" fontId="11" fillId="0" borderId="0" xfId="2" applyNumberFormat="1" applyFont="1" applyAlignment="1">
      <alignment horizontal="center" vertical="center"/>
    </xf>
    <xf numFmtId="10" fontId="12" fillId="0" borderId="0" xfId="2" applyNumberFormat="1" applyFont="1" applyAlignment="1">
      <alignment horizontal="left" vertical="center"/>
    </xf>
    <xf numFmtId="10" fontId="12" fillId="0" borderId="0" xfId="2" applyNumberFormat="1" applyFont="1" applyAlignment="1">
      <alignment horizontal="left" vertical="center"/>
    </xf>
    <xf numFmtId="44" fontId="11" fillId="0" borderId="0" xfId="1" applyFont="1" applyAlignment="1">
      <alignment vertical="center" wrapText="1"/>
    </xf>
    <xf numFmtId="10" fontId="12" fillId="0" borderId="2" xfId="2" applyNumberFormat="1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10" fontId="9" fillId="0" borderId="1" xfId="2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4" fontId="11" fillId="0" borderId="0" xfId="0" applyNumberFormat="1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wrapText="1"/>
    </xf>
    <xf numFmtId="2" fontId="11" fillId="5" borderId="1" xfId="0" applyNumberFormat="1" applyFont="1" applyFill="1" applyBorder="1" applyAlignment="1">
      <alignment horizontal="center" vertical="center"/>
    </xf>
    <xf numFmtId="44" fontId="11" fillId="5" borderId="1" xfId="1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right" vertical="center"/>
    </xf>
    <xf numFmtId="44" fontId="7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horizontal="center" vertical="center"/>
    </xf>
    <xf numFmtId="44" fontId="11" fillId="0" borderId="0" xfId="1" applyFont="1" applyAlignment="1">
      <alignment horizontal="center" vertical="center"/>
    </xf>
  </cellXfs>
  <cellStyles count="9">
    <cellStyle name="Excel Built-in Normal" xfId="4" xr:uid="{D58AC83C-A7E8-4170-8275-D2411BF1D4DB}"/>
    <cellStyle name="Moeda" xfId="1" builtinId="4"/>
    <cellStyle name="Normal" xfId="0" builtinId="0"/>
    <cellStyle name="Normal 2" xfId="3" xr:uid="{F7C9CBEF-DD7C-4332-93DB-CBB913D07B99}"/>
    <cellStyle name="Normal 2 2" xfId="7" xr:uid="{70B26545-718D-4A2B-B160-38EB17E8E571}"/>
    <cellStyle name="Normal 3" xfId="6" xr:uid="{F46C749D-8CEB-4209-B967-F374F5F84DF0}"/>
    <cellStyle name="Porcentagem" xfId="2" builtinId="5"/>
    <cellStyle name="Vírgula" xfId="5" builtinId="3"/>
    <cellStyle name="Vírgula 2" xfId="8" xr:uid="{1EBD07A0-109E-44D8-BDF8-9918EA273A4A}"/>
  </cellStyles>
  <dxfs count="11"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ago_morando/Documents/Modelos/Planilha%20M&#250;ltipla%20(Conv&#234;nios%20Caixa)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FEFE-7025-479E-A956-9E0BAF2C9F8B}">
  <sheetPr codeName="Planilha2">
    <pageSetUpPr fitToPage="1"/>
  </sheetPr>
  <dimension ref="A1:O92"/>
  <sheetViews>
    <sheetView tabSelected="1" view="pageBreakPreview" zoomScale="115" zoomScaleNormal="100" zoomScaleSheetLayoutView="115" workbookViewId="0">
      <selection activeCell="L9" sqref="L9"/>
    </sheetView>
  </sheetViews>
  <sheetFormatPr defaultColWidth="9.140625" defaultRowHeight="12.75" x14ac:dyDescent="0.2"/>
  <cols>
    <col min="1" max="1" width="6.42578125" style="27" bestFit="1" customWidth="1"/>
    <col min="2" max="2" width="7.42578125" style="59" bestFit="1" customWidth="1"/>
    <col min="3" max="3" width="10.140625" style="59" bestFit="1" customWidth="1"/>
    <col min="4" max="4" width="10.85546875" style="59" bestFit="1" customWidth="1"/>
    <col min="5" max="5" width="31.42578125" style="60" customWidth="1"/>
    <col min="6" max="6" width="26.42578125" style="60" customWidth="1"/>
    <col min="7" max="7" width="9.5703125" style="59" bestFit="1" customWidth="1"/>
    <col min="8" max="8" width="8.140625" style="59" hidden="1" customWidth="1"/>
    <col min="9" max="9" width="8.28515625" style="59" bestFit="1" customWidth="1"/>
    <col min="10" max="10" width="12.140625" style="59" bestFit="1" customWidth="1"/>
    <col min="11" max="11" width="12.140625" style="62" bestFit="1" customWidth="1"/>
    <col min="12" max="12" width="12.140625" style="62" customWidth="1"/>
    <col min="13" max="13" width="12.140625" style="62" bestFit="1" customWidth="1"/>
    <col min="14" max="14" width="15.85546875" style="62" bestFit="1" customWidth="1"/>
    <col min="15" max="15" width="13.140625" style="27" bestFit="1" customWidth="1"/>
    <col min="16" max="16384" width="9.140625" style="27"/>
  </cols>
  <sheetData>
    <row r="1" spans="1:14" x14ac:dyDescent="0.2">
      <c r="A1" s="23" t="s">
        <v>65</v>
      </c>
      <c r="B1" s="24" t="s">
        <v>183</v>
      </c>
      <c r="C1" s="24"/>
      <c r="D1" s="24"/>
      <c r="E1" s="24"/>
      <c r="F1" s="24"/>
      <c r="G1" s="24"/>
      <c r="H1" s="24"/>
      <c r="I1" s="24"/>
      <c r="J1" s="25"/>
      <c r="K1" s="26" t="s">
        <v>193</v>
      </c>
      <c r="L1" s="26"/>
      <c r="M1" s="26"/>
      <c r="N1" s="26"/>
    </row>
    <row r="2" spans="1:14" x14ac:dyDescent="0.2">
      <c r="A2" s="23" t="s">
        <v>66</v>
      </c>
      <c r="B2" s="24" t="s">
        <v>249</v>
      </c>
      <c r="C2" s="24"/>
      <c r="D2" s="24"/>
      <c r="E2" s="24"/>
      <c r="F2" s="24"/>
      <c r="G2" s="24"/>
      <c r="H2" s="24"/>
      <c r="I2" s="24"/>
      <c r="J2" s="25"/>
      <c r="K2" s="26" t="s">
        <v>194</v>
      </c>
      <c r="L2" s="26"/>
      <c r="M2" s="26"/>
      <c r="N2" s="26"/>
    </row>
    <row r="3" spans="1:14" ht="15" customHeight="1" x14ac:dyDescent="0.2">
      <c r="A3" s="23" t="s">
        <v>71</v>
      </c>
      <c r="B3" s="28">
        <v>0.24229999999999999</v>
      </c>
      <c r="C3" s="29" t="s">
        <v>85</v>
      </c>
      <c r="D3" s="29"/>
      <c r="E3" s="29"/>
      <c r="F3" s="29"/>
      <c r="G3" s="29"/>
      <c r="H3" s="29"/>
      <c r="I3" s="29"/>
      <c r="J3" s="30"/>
      <c r="K3" s="31"/>
      <c r="L3" s="31"/>
      <c r="M3" s="31"/>
      <c r="N3" s="31"/>
    </row>
    <row r="4" spans="1:14" ht="15" customHeight="1" x14ac:dyDescent="0.2">
      <c r="A4" s="23" t="s">
        <v>72</v>
      </c>
      <c r="B4" s="28">
        <v>0.1384</v>
      </c>
      <c r="C4" s="32" t="s">
        <v>73</v>
      </c>
      <c r="D4" s="32"/>
      <c r="E4" s="32"/>
      <c r="F4" s="32"/>
      <c r="G4" s="32"/>
      <c r="H4" s="32"/>
      <c r="I4" s="32"/>
      <c r="J4" s="30"/>
      <c r="K4" s="31"/>
      <c r="L4" s="31"/>
      <c r="M4" s="31"/>
      <c r="N4" s="31"/>
    </row>
    <row r="5" spans="1:14" x14ac:dyDescent="0.2">
      <c r="A5" s="33" t="s">
        <v>248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38.25" x14ac:dyDescent="0.2">
      <c r="A6" s="34" t="s">
        <v>60</v>
      </c>
      <c r="B6" s="34" t="s">
        <v>67</v>
      </c>
      <c r="C6" s="34" t="s">
        <v>233</v>
      </c>
      <c r="D6" s="34" t="s">
        <v>44</v>
      </c>
      <c r="E6" s="35" t="s">
        <v>61</v>
      </c>
      <c r="F6" s="35" t="s">
        <v>88</v>
      </c>
      <c r="G6" s="34" t="s">
        <v>89</v>
      </c>
      <c r="H6" s="35" t="s">
        <v>70</v>
      </c>
      <c r="I6" s="35" t="s">
        <v>90</v>
      </c>
      <c r="J6" s="35" t="s">
        <v>91</v>
      </c>
      <c r="K6" s="36" t="s">
        <v>92</v>
      </c>
      <c r="L6" s="36" t="s">
        <v>95</v>
      </c>
      <c r="M6" s="36" t="s">
        <v>93</v>
      </c>
      <c r="N6" s="36" t="s">
        <v>94</v>
      </c>
    </row>
    <row r="7" spans="1:14" x14ac:dyDescent="0.2">
      <c r="A7" s="34" t="s">
        <v>46</v>
      </c>
      <c r="B7" s="37" t="s">
        <v>96</v>
      </c>
      <c r="C7" s="37"/>
      <c r="D7" s="34"/>
      <c r="E7" s="35"/>
      <c r="F7" s="35"/>
      <c r="G7" s="34"/>
      <c r="H7" s="35"/>
      <c r="I7" s="35"/>
      <c r="J7" s="35"/>
      <c r="K7" s="36"/>
      <c r="L7" s="36"/>
      <c r="M7" s="36"/>
      <c r="N7" s="36">
        <f>SUM(N8:N19)</f>
        <v>9857.1</v>
      </c>
    </row>
    <row r="8" spans="1:14" ht="63.75" x14ac:dyDescent="0.2">
      <c r="A8" s="38" t="s">
        <v>125</v>
      </c>
      <c r="B8" s="39">
        <v>4813</v>
      </c>
      <c r="C8" s="40" t="s">
        <v>234</v>
      </c>
      <c r="D8" s="41" t="s">
        <v>69</v>
      </c>
      <c r="E8" s="42" t="s">
        <v>200</v>
      </c>
      <c r="F8" s="43" t="s">
        <v>97</v>
      </c>
      <c r="G8" s="44">
        <v>8</v>
      </c>
      <c r="H8" s="45">
        <v>8</v>
      </c>
      <c r="I8" s="41" t="s">
        <v>3</v>
      </c>
      <c r="J8" s="46">
        <v>400</v>
      </c>
      <c r="K8" s="47">
        <v>400</v>
      </c>
      <c r="L8" s="48">
        <v>0.24340000000000001</v>
      </c>
      <c r="M8" s="47">
        <v>496.92</v>
      </c>
      <c r="N8" s="46">
        <f>ROUND(H8*M8,2)</f>
        <v>3975.36</v>
      </c>
    </row>
    <row r="9" spans="1:14" ht="25.5" x14ac:dyDescent="0.2">
      <c r="A9" s="38" t="s">
        <v>128</v>
      </c>
      <c r="B9" s="39">
        <v>88262</v>
      </c>
      <c r="C9" s="40" t="s">
        <v>234</v>
      </c>
      <c r="D9" s="41" t="s">
        <v>195</v>
      </c>
      <c r="E9" s="42" t="s">
        <v>57</v>
      </c>
      <c r="F9" s="43" t="s">
        <v>98</v>
      </c>
      <c r="G9" s="44">
        <v>6.4</v>
      </c>
      <c r="H9" s="45">
        <v>6.4</v>
      </c>
      <c r="I9" s="41" t="s">
        <v>6</v>
      </c>
      <c r="J9" s="46">
        <v>33.619999999999997</v>
      </c>
      <c r="K9" s="47">
        <v>33.619999999999997</v>
      </c>
      <c r="L9" s="48">
        <v>0.24340000000000001</v>
      </c>
      <c r="M9" s="47">
        <v>41.77</v>
      </c>
      <c r="N9" s="46">
        <f t="shared" ref="N9:N34" si="0">ROUND(H9*M9,2)</f>
        <v>267.33</v>
      </c>
    </row>
    <row r="10" spans="1:14" ht="38.25" x14ac:dyDescent="0.2">
      <c r="A10" s="38" t="s">
        <v>129</v>
      </c>
      <c r="B10" s="39">
        <v>88239</v>
      </c>
      <c r="C10" s="40" t="s">
        <v>234</v>
      </c>
      <c r="D10" s="41" t="s">
        <v>195</v>
      </c>
      <c r="E10" s="42" t="s">
        <v>56</v>
      </c>
      <c r="F10" s="43" t="s">
        <v>98</v>
      </c>
      <c r="G10" s="44">
        <v>7.28</v>
      </c>
      <c r="H10" s="45">
        <v>7.28</v>
      </c>
      <c r="I10" s="41" t="s">
        <v>6</v>
      </c>
      <c r="J10" s="46">
        <v>31.86</v>
      </c>
      <c r="K10" s="47">
        <v>31.86</v>
      </c>
      <c r="L10" s="48">
        <v>0.24340000000000001</v>
      </c>
      <c r="M10" s="47">
        <v>39.58</v>
      </c>
      <c r="N10" s="46">
        <f t="shared" si="0"/>
        <v>288.14</v>
      </c>
    </row>
    <row r="11" spans="1:14" ht="25.5" x14ac:dyDescent="0.2">
      <c r="A11" s="38" t="s">
        <v>130</v>
      </c>
      <c r="B11" s="39">
        <v>88310</v>
      </c>
      <c r="C11" s="40" t="s">
        <v>234</v>
      </c>
      <c r="D11" s="41" t="s">
        <v>195</v>
      </c>
      <c r="E11" s="42" t="s">
        <v>58</v>
      </c>
      <c r="F11" s="43" t="s">
        <v>98</v>
      </c>
      <c r="G11" s="44">
        <v>2.52</v>
      </c>
      <c r="H11" s="45">
        <v>2.52</v>
      </c>
      <c r="I11" s="41" t="s">
        <v>6</v>
      </c>
      <c r="J11" s="46">
        <v>36.82</v>
      </c>
      <c r="K11" s="47">
        <v>36.82</v>
      </c>
      <c r="L11" s="48">
        <v>0.24340000000000001</v>
      </c>
      <c r="M11" s="47">
        <v>45.74</v>
      </c>
      <c r="N11" s="46">
        <f t="shared" si="0"/>
        <v>115.26</v>
      </c>
    </row>
    <row r="12" spans="1:14" ht="25.5" x14ac:dyDescent="0.2">
      <c r="A12" s="38" t="s">
        <v>131</v>
      </c>
      <c r="B12" s="39">
        <v>100301</v>
      </c>
      <c r="C12" s="40" t="s">
        <v>234</v>
      </c>
      <c r="D12" s="41" t="s">
        <v>195</v>
      </c>
      <c r="E12" s="42" t="s">
        <v>59</v>
      </c>
      <c r="F12" s="43" t="s">
        <v>98</v>
      </c>
      <c r="G12" s="44">
        <v>2.2400000000000002</v>
      </c>
      <c r="H12" s="45">
        <v>2.2400000000000002</v>
      </c>
      <c r="I12" s="41" t="s">
        <v>6</v>
      </c>
      <c r="J12" s="46">
        <v>33.89</v>
      </c>
      <c r="K12" s="47">
        <v>33.89</v>
      </c>
      <c r="L12" s="48">
        <v>0.24340000000000001</v>
      </c>
      <c r="M12" s="47">
        <v>42.1</v>
      </c>
      <c r="N12" s="46">
        <f t="shared" si="0"/>
        <v>94.3</v>
      </c>
    </row>
    <row r="13" spans="1:14" ht="38.25" x14ac:dyDescent="0.2">
      <c r="A13" s="38" t="s">
        <v>132</v>
      </c>
      <c r="B13" s="39">
        <v>4491</v>
      </c>
      <c r="C13" s="40" t="s">
        <v>234</v>
      </c>
      <c r="D13" s="41" t="s">
        <v>69</v>
      </c>
      <c r="E13" s="42" t="s">
        <v>201</v>
      </c>
      <c r="F13" s="43" t="s">
        <v>98</v>
      </c>
      <c r="G13" s="44">
        <v>9.1999999999999993</v>
      </c>
      <c r="H13" s="45">
        <v>9.1999999999999993</v>
      </c>
      <c r="I13" s="41" t="s">
        <v>4</v>
      </c>
      <c r="J13" s="46">
        <v>7.34</v>
      </c>
      <c r="K13" s="47">
        <v>7.34</v>
      </c>
      <c r="L13" s="48">
        <v>0.24340000000000001</v>
      </c>
      <c r="M13" s="47">
        <v>9.1199999999999992</v>
      </c>
      <c r="N13" s="46">
        <f t="shared" si="0"/>
        <v>83.9</v>
      </c>
    </row>
    <row r="14" spans="1:14" ht="25.5" x14ac:dyDescent="0.2">
      <c r="A14" s="38" t="s">
        <v>133</v>
      </c>
      <c r="B14" s="39">
        <v>5061</v>
      </c>
      <c r="C14" s="40" t="s">
        <v>234</v>
      </c>
      <c r="D14" s="41" t="s">
        <v>69</v>
      </c>
      <c r="E14" s="42" t="s">
        <v>202</v>
      </c>
      <c r="F14" s="43" t="s">
        <v>98</v>
      </c>
      <c r="G14" s="44">
        <v>1.2</v>
      </c>
      <c r="H14" s="45">
        <v>1.2</v>
      </c>
      <c r="I14" s="41" t="s">
        <v>11</v>
      </c>
      <c r="J14" s="46">
        <v>12</v>
      </c>
      <c r="K14" s="47">
        <v>12</v>
      </c>
      <c r="L14" s="48">
        <v>0.24340000000000001</v>
      </c>
      <c r="M14" s="47">
        <v>14.91</v>
      </c>
      <c r="N14" s="46">
        <f t="shared" si="0"/>
        <v>17.89</v>
      </c>
    </row>
    <row r="15" spans="1:14" ht="25.5" x14ac:dyDescent="0.2">
      <c r="A15" s="38" t="s">
        <v>134</v>
      </c>
      <c r="B15" s="39">
        <v>35692</v>
      </c>
      <c r="C15" s="40" t="s">
        <v>234</v>
      </c>
      <c r="D15" s="41" t="s">
        <v>69</v>
      </c>
      <c r="E15" s="42" t="s">
        <v>203</v>
      </c>
      <c r="F15" s="43" t="s">
        <v>98</v>
      </c>
      <c r="G15" s="44">
        <v>1.4</v>
      </c>
      <c r="H15" s="45">
        <v>1.4</v>
      </c>
      <c r="I15" s="41" t="s">
        <v>12</v>
      </c>
      <c r="J15" s="46">
        <v>21.12</v>
      </c>
      <c r="K15" s="47">
        <v>21.12</v>
      </c>
      <c r="L15" s="48">
        <v>0.24340000000000001</v>
      </c>
      <c r="M15" s="47">
        <v>26.24</v>
      </c>
      <c r="N15" s="46">
        <f t="shared" si="0"/>
        <v>36.74</v>
      </c>
    </row>
    <row r="16" spans="1:14" ht="38.25" x14ac:dyDescent="0.2">
      <c r="A16" s="38" t="s">
        <v>135</v>
      </c>
      <c r="B16" s="39">
        <v>98532</v>
      </c>
      <c r="C16" s="40" t="s">
        <v>234</v>
      </c>
      <c r="D16" s="41" t="s">
        <v>195</v>
      </c>
      <c r="E16" s="42" t="s">
        <v>86</v>
      </c>
      <c r="F16" s="43" t="s">
        <v>99</v>
      </c>
      <c r="G16" s="44">
        <v>48</v>
      </c>
      <c r="H16" s="45">
        <v>48</v>
      </c>
      <c r="I16" s="41" t="s">
        <v>0</v>
      </c>
      <c r="J16" s="46">
        <v>35.909999999999997</v>
      </c>
      <c r="K16" s="47">
        <v>35.909999999999997</v>
      </c>
      <c r="L16" s="48">
        <v>0.24340000000000001</v>
      </c>
      <c r="M16" s="47">
        <v>44.61</v>
      </c>
      <c r="N16" s="46">
        <f t="shared" si="0"/>
        <v>2141.2800000000002</v>
      </c>
    </row>
    <row r="17" spans="1:14" ht="51" x14ac:dyDescent="0.2">
      <c r="A17" s="38" t="s">
        <v>136</v>
      </c>
      <c r="B17" s="39">
        <v>98535</v>
      </c>
      <c r="C17" s="40" t="s">
        <v>234</v>
      </c>
      <c r="D17" s="41" t="s">
        <v>195</v>
      </c>
      <c r="E17" s="42" t="s">
        <v>87</v>
      </c>
      <c r="F17" s="43" t="s">
        <v>99</v>
      </c>
      <c r="G17" s="44">
        <v>1</v>
      </c>
      <c r="H17" s="45">
        <v>1</v>
      </c>
      <c r="I17" s="41" t="s">
        <v>0</v>
      </c>
      <c r="J17" s="46">
        <v>817.11</v>
      </c>
      <c r="K17" s="47">
        <v>817.11</v>
      </c>
      <c r="L17" s="48">
        <v>0.24340000000000001</v>
      </c>
      <c r="M17" s="47">
        <v>1015.1</v>
      </c>
      <c r="N17" s="46">
        <f t="shared" ref="N17" si="1">ROUND(H17*M17,2)</f>
        <v>1015.1</v>
      </c>
    </row>
    <row r="18" spans="1:14" ht="89.25" x14ac:dyDescent="0.2">
      <c r="A18" s="38" t="s">
        <v>137</v>
      </c>
      <c r="B18" s="39">
        <v>100981</v>
      </c>
      <c r="C18" s="40" t="s">
        <v>234</v>
      </c>
      <c r="D18" s="41" t="s">
        <v>195</v>
      </c>
      <c r="E18" s="42" t="s">
        <v>199</v>
      </c>
      <c r="F18" s="43" t="s">
        <v>100</v>
      </c>
      <c r="G18" s="44">
        <v>20</v>
      </c>
      <c r="H18" s="45">
        <v>20</v>
      </c>
      <c r="I18" s="41" t="s">
        <v>5</v>
      </c>
      <c r="J18" s="46">
        <v>10.050000000000001</v>
      </c>
      <c r="K18" s="47">
        <v>10.050000000000001</v>
      </c>
      <c r="L18" s="48">
        <v>0.24340000000000001</v>
      </c>
      <c r="M18" s="47">
        <v>12.49</v>
      </c>
      <c r="N18" s="46">
        <f t="shared" si="0"/>
        <v>249.8</v>
      </c>
    </row>
    <row r="19" spans="1:14" ht="63.75" x14ac:dyDescent="0.2">
      <c r="A19" s="38" t="s">
        <v>138</v>
      </c>
      <c r="B19" s="39">
        <v>97914</v>
      </c>
      <c r="C19" s="40" t="s">
        <v>234</v>
      </c>
      <c r="D19" s="41" t="s">
        <v>195</v>
      </c>
      <c r="E19" s="42" t="s">
        <v>53</v>
      </c>
      <c r="F19" s="43" t="s">
        <v>101</v>
      </c>
      <c r="G19" s="44">
        <v>400</v>
      </c>
      <c r="H19" s="45">
        <v>400</v>
      </c>
      <c r="I19" s="41" t="s">
        <v>15</v>
      </c>
      <c r="J19" s="46">
        <v>3.16</v>
      </c>
      <c r="K19" s="47">
        <v>3.16</v>
      </c>
      <c r="L19" s="48">
        <v>0.24340000000000001</v>
      </c>
      <c r="M19" s="47">
        <v>3.93</v>
      </c>
      <c r="N19" s="46">
        <f t="shared" si="0"/>
        <v>1572</v>
      </c>
    </row>
    <row r="20" spans="1:14" x14ac:dyDescent="0.2">
      <c r="A20" s="34" t="s">
        <v>74</v>
      </c>
      <c r="B20" s="37" t="s">
        <v>102</v>
      </c>
      <c r="C20" s="49"/>
      <c r="D20" s="34"/>
      <c r="E20" s="35"/>
      <c r="F20" s="35"/>
      <c r="G20" s="34"/>
      <c r="H20" s="35"/>
      <c r="I20" s="35"/>
      <c r="J20" s="35"/>
      <c r="K20" s="36"/>
      <c r="L20" s="36"/>
      <c r="M20" s="36"/>
      <c r="N20" s="36">
        <f>SUM(N21:N32)</f>
        <v>569360.58000000007</v>
      </c>
    </row>
    <row r="21" spans="1:14" ht="51" x14ac:dyDescent="0.2">
      <c r="A21" s="38" t="s">
        <v>139</v>
      </c>
      <c r="B21" s="39">
        <v>96001</v>
      </c>
      <c r="C21" s="40" t="s">
        <v>234</v>
      </c>
      <c r="D21" s="41" t="s">
        <v>195</v>
      </c>
      <c r="E21" s="42" t="s">
        <v>50</v>
      </c>
      <c r="F21" s="43" t="s">
        <v>103</v>
      </c>
      <c r="G21" s="44">
        <v>5436.54</v>
      </c>
      <c r="H21" s="45">
        <v>5436.54</v>
      </c>
      <c r="I21" s="41" t="s">
        <v>3</v>
      </c>
      <c r="J21" s="46">
        <v>7.35</v>
      </c>
      <c r="K21" s="47">
        <v>7.35</v>
      </c>
      <c r="L21" s="48">
        <v>0.24340000000000001</v>
      </c>
      <c r="M21" s="47">
        <v>9.1300000000000008</v>
      </c>
      <c r="N21" s="46">
        <f t="shared" si="0"/>
        <v>49635.61</v>
      </c>
    </row>
    <row r="22" spans="1:14" ht="89.25" x14ac:dyDescent="0.2">
      <c r="A22" s="38" t="s">
        <v>126</v>
      </c>
      <c r="B22" s="39">
        <v>100981</v>
      </c>
      <c r="C22" s="40" t="s">
        <v>234</v>
      </c>
      <c r="D22" s="41" t="s">
        <v>195</v>
      </c>
      <c r="E22" s="42" t="s">
        <v>199</v>
      </c>
      <c r="F22" s="43" t="s">
        <v>104</v>
      </c>
      <c r="G22" s="44">
        <v>326.19239999999996</v>
      </c>
      <c r="H22" s="45">
        <v>326.19</v>
      </c>
      <c r="I22" s="41" t="s">
        <v>5</v>
      </c>
      <c r="J22" s="46">
        <v>10.050000000000001</v>
      </c>
      <c r="K22" s="47">
        <v>10.050000000000001</v>
      </c>
      <c r="L22" s="48">
        <v>0.24340000000000001</v>
      </c>
      <c r="M22" s="47">
        <v>12.49</v>
      </c>
      <c r="N22" s="46">
        <f t="shared" si="0"/>
        <v>4074.11</v>
      </c>
    </row>
    <row r="23" spans="1:14" ht="63.75" x14ac:dyDescent="0.2">
      <c r="A23" s="38" t="s">
        <v>141</v>
      </c>
      <c r="B23" s="39">
        <v>97914</v>
      </c>
      <c r="C23" s="40" t="s">
        <v>234</v>
      </c>
      <c r="D23" s="41" t="s">
        <v>195</v>
      </c>
      <c r="E23" s="42" t="s">
        <v>53</v>
      </c>
      <c r="F23" s="43" t="s">
        <v>105</v>
      </c>
      <c r="G23" s="44">
        <v>2087.6313599999999</v>
      </c>
      <c r="H23" s="45">
        <v>2087.63</v>
      </c>
      <c r="I23" s="41" t="s">
        <v>15</v>
      </c>
      <c r="J23" s="46">
        <v>3.16</v>
      </c>
      <c r="K23" s="47">
        <v>3.16</v>
      </c>
      <c r="L23" s="48">
        <v>0.24340000000000001</v>
      </c>
      <c r="M23" s="47">
        <v>3.93</v>
      </c>
      <c r="N23" s="46">
        <f t="shared" si="0"/>
        <v>8204.39</v>
      </c>
    </row>
    <row r="24" spans="1:14" ht="25.5" x14ac:dyDescent="0.2">
      <c r="A24" s="38" t="s">
        <v>140</v>
      </c>
      <c r="B24" s="39" t="s">
        <v>36</v>
      </c>
      <c r="C24" s="40" t="s">
        <v>234</v>
      </c>
      <c r="D24" s="41" t="s">
        <v>45</v>
      </c>
      <c r="E24" s="42" t="s">
        <v>37</v>
      </c>
      <c r="F24" s="43" t="s">
        <v>106</v>
      </c>
      <c r="G24" s="44">
        <v>5436.54</v>
      </c>
      <c r="H24" s="45">
        <v>5436.54</v>
      </c>
      <c r="I24" s="41" t="s">
        <v>3</v>
      </c>
      <c r="J24" s="46">
        <v>0.86</v>
      </c>
      <c r="K24" s="47">
        <v>0.86</v>
      </c>
      <c r="L24" s="48">
        <v>0.24340000000000001</v>
      </c>
      <c r="M24" s="47">
        <v>1.07</v>
      </c>
      <c r="N24" s="46">
        <f t="shared" si="0"/>
        <v>5817.1</v>
      </c>
    </row>
    <row r="25" spans="1:14" ht="89.25" x14ac:dyDescent="0.2">
      <c r="A25" s="38" t="s">
        <v>142</v>
      </c>
      <c r="B25" s="39">
        <v>101839</v>
      </c>
      <c r="C25" s="40" t="s">
        <v>234</v>
      </c>
      <c r="D25" s="41" t="s">
        <v>195</v>
      </c>
      <c r="E25" s="42" t="s">
        <v>48</v>
      </c>
      <c r="F25" s="43" t="s">
        <v>107</v>
      </c>
      <c r="G25" s="44">
        <v>54.365400000000001</v>
      </c>
      <c r="H25" s="45">
        <v>54.37</v>
      </c>
      <c r="I25" s="41" t="s">
        <v>5</v>
      </c>
      <c r="J25" s="46">
        <v>114.48</v>
      </c>
      <c r="K25" s="47">
        <v>114.48</v>
      </c>
      <c r="L25" s="48">
        <v>0.24340000000000001</v>
      </c>
      <c r="M25" s="47">
        <v>142.22</v>
      </c>
      <c r="N25" s="46">
        <f t="shared" si="0"/>
        <v>7732.5</v>
      </c>
    </row>
    <row r="26" spans="1:14" ht="63.75" x14ac:dyDescent="0.2">
      <c r="A26" s="38" t="s">
        <v>143</v>
      </c>
      <c r="B26" s="39">
        <v>94293</v>
      </c>
      <c r="C26" s="40" t="s">
        <v>234</v>
      </c>
      <c r="D26" s="41" t="s">
        <v>195</v>
      </c>
      <c r="E26" s="42" t="s">
        <v>196</v>
      </c>
      <c r="F26" s="43" t="s">
        <v>117</v>
      </c>
      <c r="G26" s="44">
        <v>60.53</v>
      </c>
      <c r="H26" s="45">
        <v>60.53</v>
      </c>
      <c r="I26" s="41" t="s">
        <v>4</v>
      </c>
      <c r="J26" s="46">
        <v>164.46</v>
      </c>
      <c r="K26" s="47">
        <v>164.46</v>
      </c>
      <c r="L26" s="48">
        <v>0.24340000000000001</v>
      </c>
      <c r="M26" s="47">
        <v>204.31</v>
      </c>
      <c r="N26" s="46">
        <f t="shared" ref="N26" si="2">ROUND(H26*M26,2)</f>
        <v>12366.88</v>
      </c>
    </row>
    <row r="27" spans="1:14" x14ac:dyDescent="0.2">
      <c r="A27" s="38" t="s">
        <v>144</v>
      </c>
      <c r="B27" s="39" t="s">
        <v>38</v>
      </c>
      <c r="C27" s="40" t="s">
        <v>234</v>
      </c>
      <c r="D27" s="41" t="s">
        <v>45</v>
      </c>
      <c r="E27" s="42" t="s">
        <v>39</v>
      </c>
      <c r="F27" s="43" t="s">
        <v>106</v>
      </c>
      <c r="G27" s="44">
        <v>5436.54</v>
      </c>
      <c r="H27" s="45">
        <v>5436.54</v>
      </c>
      <c r="I27" s="41" t="s">
        <v>3</v>
      </c>
      <c r="J27" s="46">
        <v>6.49</v>
      </c>
      <c r="K27" s="47">
        <v>6.49</v>
      </c>
      <c r="L27" s="48">
        <v>0.24340000000000001</v>
      </c>
      <c r="M27" s="47">
        <v>8.06</v>
      </c>
      <c r="N27" s="46">
        <f t="shared" si="0"/>
        <v>43818.51</v>
      </c>
    </row>
    <row r="28" spans="1:14" ht="76.5" x14ac:dyDescent="0.2">
      <c r="A28" s="38" t="s">
        <v>145</v>
      </c>
      <c r="B28" s="39">
        <v>95995</v>
      </c>
      <c r="C28" s="40" t="s">
        <v>234</v>
      </c>
      <c r="D28" s="41" t="s">
        <v>195</v>
      </c>
      <c r="E28" s="42" t="s">
        <v>49</v>
      </c>
      <c r="F28" s="43" t="s">
        <v>191</v>
      </c>
      <c r="G28" s="44">
        <v>217.4616</v>
      </c>
      <c r="H28" s="45">
        <v>217.46</v>
      </c>
      <c r="I28" s="41" t="s">
        <v>5</v>
      </c>
      <c r="J28" s="46">
        <v>1488.7</v>
      </c>
      <c r="K28" s="47">
        <v>1488.7</v>
      </c>
      <c r="L28" s="48">
        <v>0.24340000000000001</v>
      </c>
      <c r="M28" s="47">
        <v>1849.41</v>
      </c>
      <c r="N28" s="46">
        <f t="shared" si="0"/>
        <v>402172.7</v>
      </c>
    </row>
    <row r="29" spans="1:14" ht="38.25" x14ac:dyDescent="0.2">
      <c r="A29" s="38" t="s">
        <v>146</v>
      </c>
      <c r="B29" s="39">
        <v>100985</v>
      </c>
      <c r="C29" s="40" t="s">
        <v>234</v>
      </c>
      <c r="D29" s="41" t="s">
        <v>195</v>
      </c>
      <c r="E29" s="42" t="s">
        <v>55</v>
      </c>
      <c r="F29" s="43" t="s">
        <v>185</v>
      </c>
      <c r="G29" s="44">
        <v>217.4616</v>
      </c>
      <c r="H29" s="45">
        <v>217.46</v>
      </c>
      <c r="I29" s="41" t="s">
        <v>5</v>
      </c>
      <c r="J29" s="46">
        <v>8.0299999999999994</v>
      </c>
      <c r="K29" s="47">
        <v>8.0299999999999994</v>
      </c>
      <c r="L29" s="48">
        <v>0.24340000000000001</v>
      </c>
      <c r="M29" s="47">
        <v>9.98</v>
      </c>
      <c r="N29" s="46">
        <f t="shared" si="0"/>
        <v>2170.25</v>
      </c>
    </row>
    <row r="30" spans="1:14" ht="63.75" x14ac:dyDescent="0.2">
      <c r="A30" s="38" t="s">
        <v>147</v>
      </c>
      <c r="B30" s="39">
        <v>97914</v>
      </c>
      <c r="C30" s="40" t="s">
        <v>234</v>
      </c>
      <c r="D30" s="41" t="s">
        <v>195</v>
      </c>
      <c r="E30" s="42" t="s">
        <v>53</v>
      </c>
      <c r="F30" s="43" t="s">
        <v>108</v>
      </c>
      <c r="G30" s="44">
        <v>5436.54</v>
      </c>
      <c r="H30" s="45">
        <v>5436.54</v>
      </c>
      <c r="I30" s="41" t="s">
        <v>15</v>
      </c>
      <c r="J30" s="46">
        <v>3.16</v>
      </c>
      <c r="K30" s="47">
        <v>3.16</v>
      </c>
      <c r="L30" s="48">
        <v>0.24340000000000001</v>
      </c>
      <c r="M30" s="47">
        <v>3.93</v>
      </c>
      <c r="N30" s="46">
        <f t="shared" si="0"/>
        <v>21365.599999999999</v>
      </c>
    </row>
    <row r="31" spans="1:14" ht="114.75" x14ac:dyDescent="0.2">
      <c r="A31" s="38" t="s">
        <v>148</v>
      </c>
      <c r="B31" s="39" t="s">
        <v>68</v>
      </c>
      <c r="C31" s="40" t="s">
        <v>234</v>
      </c>
      <c r="D31" s="50" t="s">
        <v>109</v>
      </c>
      <c r="E31" s="42" t="s">
        <v>110</v>
      </c>
      <c r="F31" s="43" t="s">
        <v>166</v>
      </c>
      <c r="G31" s="44">
        <v>2</v>
      </c>
      <c r="H31" s="45">
        <v>2</v>
      </c>
      <c r="I31" s="41" t="s">
        <v>111</v>
      </c>
      <c r="J31" s="46">
        <v>3121.13</v>
      </c>
      <c r="K31" s="47">
        <v>3121.13</v>
      </c>
      <c r="L31" s="48">
        <v>0.24340000000000001</v>
      </c>
      <c r="M31" s="47">
        <v>3877.38</v>
      </c>
      <c r="N31" s="46">
        <f t="shared" si="0"/>
        <v>7754.76</v>
      </c>
    </row>
    <row r="32" spans="1:14" ht="25.5" x14ac:dyDescent="0.2">
      <c r="A32" s="38" t="s">
        <v>149</v>
      </c>
      <c r="B32" s="39" t="s">
        <v>1</v>
      </c>
      <c r="C32" s="40" t="s">
        <v>234</v>
      </c>
      <c r="D32" s="41" t="s">
        <v>45</v>
      </c>
      <c r="E32" s="42" t="s">
        <v>2</v>
      </c>
      <c r="F32" s="43" t="s">
        <v>168</v>
      </c>
      <c r="G32" s="44">
        <v>1</v>
      </c>
      <c r="H32" s="45">
        <v>1</v>
      </c>
      <c r="I32" s="41" t="s">
        <v>0</v>
      </c>
      <c r="J32" s="46">
        <v>3419.6</v>
      </c>
      <c r="K32" s="47">
        <v>3419.6</v>
      </c>
      <c r="L32" s="48">
        <v>0.24340000000000001</v>
      </c>
      <c r="M32" s="47">
        <v>4248.17</v>
      </c>
      <c r="N32" s="46">
        <f t="shared" si="0"/>
        <v>4248.17</v>
      </c>
    </row>
    <row r="33" spans="1:14" x14ac:dyDescent="0.2">
      <c r="A33" s="34" t="s">
        <v>75</v>
      </c>
      <c r="B33" s="37" t="s">
        <v>112</v>
      </c>
      <c r="C33" s="49"/>
      <c r="D33" s="34"/>
      <c r="E33" s="35"/>
      <c r="F33" s="35"/>
      <c r="G33" s="34"/>
      <c r="H33" s="35"/>
      <c r="I33" s="35"/>
      <c r="J33" s="35"/>
      <c r="K33" s="36"/>
      <c r="L33" s="36"/>
      <c r="M33" s="36"/>
      <c r="N33" s="36">
        <f>SUM(N34:N50)</f>
        <v>398474.27</v>
      </c>
    </row>
    <row r="34" spans="1:14" ht="63.75" x14ac:dyDescent="0.2">
      <c r="A34" s="38" t="s">
        <v>150</v>
      </c>
      <c r="B34" s="39">
        <v>97636</v>
      </c>
      <c r="C34" s="40" t="s">
        <v>234</v>
      </c>
      <c r="D34" s="41" t="s">
        <v>195</v>
      </c>
      <c r="E34" s="42" t="s">
        <v>84</v>
      </c>
      <c r="F34" s="43" t="s">
        <v>118</v>
      </c>
      <c r="G34" s="44">
        <v>1837.32</v>
      </c>
      <c r="H34" s="45">
        <v>1837.32</v>
      </c>
      <c r="I34" s="41" t="s">
        <v>3</v>
      </c>
      <c r="J34" s="46">
        <v>25.07</v>
      </c>
      <c r="K34" s="47">
        <v>25.07</v>
      </c>
      <c r="L34" s="48">
        <v>0.24340000000000001</v>
      </c>
      <c r="M34" s="47">
        <v>31.14</v>
      </c>
      <c r="N34" s="46">
        <f t="shared" si="0"/>
        <v>57214.14</v>
      </c>
    </row>
    <row r="35" spans="1:14" ht="89.25" x14ac:dyDescent="0.2">
      <c r="A35" s="38" t="s">
        <v>151</v>
      </c>
      <c r="B35" s="39">
        <v>100981</v>
      </c>
      <c r="C35" s="40" t="s">
        <v>234</v>
      </c>
      <c r="D35" s="41" t="s">
        <v>195</v>
      </c>
      <c r="E35" s="42" t="s">
        <v>199</v>
      </c>
      <c r="F35" s="43" t="s">
        <v>113</v>
      </c>
      <c r="G35" s="44">
        <v>110.2392</v>
      </c>
      <c r="H35" s="45">
        <v>110.24</v>
      </c>
      <c r="I35" s="41" t="s">
        <v>5</v>
      </c>
      <c r="J35" s="46">
        <v>10.050000000000001</v>
      </c>
      <c r="K35" s="47">
        <v>10.050000000000001</v>
      </c>
      <c r="L35" s="48">
        <v>0.24340000000000001</v>
      </c>
      <c r="M35" s="47">
        <v>12.49</v>
      </c>
      <c r="N35" s="46">
        <f t="shared" ref="N35:N50" si="3">ROUND(H35*M35,2)</f>
        <v>1376.9</v>
      </c>
    </row>
    <row r="36" spans="1:14" ht="63.75" x14ac:dyDescent="0.2">
      <c r="A36" s="38" t="s">
        <v>127</v>
      </c>
      <c r="B36" s="39">
        <v>97914</v>
      </c>
      <c r="C36" s="40" t="s">
        <v>234</v>
      </c>
      <c r="D36" s="41" t="s">
        <v>195</v>
      </c>
      <c r="E36" s="42" t="s">
        <v>53</v>
      </c>
      <c r="F36" s="43" t="s">
        <v>105</v>
      </c>
      <c r="G36" s="44">
        <v>705.53088000000002</v>
      </c>
      <c r="H36" s="45">
        <v>705.53</v>
      </c>
      <c r="I36" s="41" t="s">
        <v>15</v>
      </c>
      <c r="J36" s="46">
        <v>3.16</v>
      </c>
      <c r="K36" s="47">
        <v>3.16</v>
      </c>
      <c r="L36" s="48">
        <v>0.24340000000000001</v>
      </c>
      <c r="M36" s="47">
        <v>3.93</v>
      </c>
      <c r="N36" s="46">
        <f t="shared" si="3"/>
        <v>2772.73</v>
      </c>
    </row>
    <row r="37" spans="1:14" ht="89.25" x14ac:dyDescent="0.2">
      <c r="A37" s="38" t="s">
        <v>152</v>
      </c>
      <c r="B37" s="39">
        <v>100981</v>
      </c>
      <c r="C37" s="40" t="s">
        <v>234</v>
      </c>
      <c r="D37" s="41" t="s">
        <v>195</v>
      </c>
      <c r="E37" s="42" t="s">
        <v>199</v>
      </c>
      <c r="F37" s="43" t="s">
        <v>115</v>
      </c>
      <c r="G37" s="44">
        <v>183.732</v>
      </c>
      <c r="H37" s="45">
        <v>183.73</v>
      </c>
      <c r="I37" s="41" t="s">
        <v>5</v>
      </c>
      <c r="J37" s="46">
        <v>10.050000000000001</v>
      </c>
      <c r="K37" s="47">
        <v>10.050000000000001</v>
      </c>
      <c r="L37" s="48">
        <v>0.24340000000000001</v>
      </c>
      <c r="M37" s="47">
        <v>12.49</v>
      </c>
      <c r="N37" s="46">
        <f t="shared" si="3"/>
        <v>2294.79</v>
      </c>
    </row>
    <row r="38" spans="1:14" ht="63.75" x14ac:dyDescent="0.2">
      <c r="A38" s="38" t="s">
        <v>153</v>
      </c>
      <c r="B38" s="39">
        <v>97914</v>
      </c>
      <c r="C38" s="40" t="s">
        <v>234</v>
      </c>
      <c r="D38" s="41" t="s">
        <v>195</v>
      </c>
      <c r="E38" s="42" t="s">
        <v>53</v>
      </c>
      <c r="F38" s="43" t="s">
        <v>114</v>
      </c>
      <c r="G38" s="44">
        <v>3674.64</v>
      </c>
      <c r="H38" s="45">
        <v>3674.64</v>
      </c>
      <c r="I38" s="41" t="s">
        <v>15</v>
      </c>
      <c r="J38" s="46">
        <v>3.16</v>
      </c>
      <c r="K38" s="47">
        <v>3.16</v>
      </c>
      <c r="L38" s="48">
        <v>0.24340000000000001</v>
      </c>
      <c r="M38" s="47">
        <v>3.93</v>
      </c>
      <c r="N38" s="46">
        <f t="shared" si="3"/>
        <v>14441.34</v>
      </c>
    </row>
    <row r="39" spans="1:14" ht="51" x14ac:dyDescent="0.2">
      <c r="A39" s="38" t="s">
        <v>154</v>
      </c>
      <c r="B39" s="39" t="s">
        <v>34</v>
      </c>
      <c r="C39" s="40" t="s">
        <v>234</v>
      </c>
      <c r="D39" s="41" t="s">
        <v>45</v>
      </c>
      <c r="E39" s="42" t="s">
        <v>35</v>
      </c>
      <c r="F39" s="43" t="s">
        <v>119</v>
      </c>
      <c r="G39" s="44">
        <v>1837.32</v>
      </c>
      <c r="H39" s="45">
        <v>1837.32</v>
      </c>
      <c r="I39" s="41" t="s">
        <v>3</v>
      </c>
      <c r="J39" s="46">
        <v>24.84</v>
      </c>
      <c r="K39" s="47">
        <v>24.84</v>
      </c>
      <c r="L39" s="48">
        <v>0.24340000000000001</v>
      </c>
      <c r="M39" s="47">
        <v>30.86</v>
      </c>
      <c r="N39" s="46">
        <f t="shared" si="3"/>
        <v>56699.7</v>
      </c>
    </row>
    <row r="40" spans="1:14" ht="102" x14ac:dyDescent="0.2">
      <c r="A40" s="38" t="s">
        <v>155</v>
      </c>
      <c r="B40" s="39">
        <v>97914</v>
      </c>
      <c r="C40" s="40" t="s">
        <v>234</v>
      </c>
      <c r="D40" s="41" t="s">
        <v>195</v>
      </c>
      <c r="E40" s="42" t="s">
        <v>53</v>
      </c>
      <c r="F40" s="43" t="s">
        <v>116</v>
      </c>
      <c r="G40" s="44">
        <v>3821.6256000000003</v>
      </c>
      <c r="H40" s="45">
        <v>3821.63</v>
      </c>
      <c r="I40" s="41" t="s">
        <v>15</v>
      </c>
      <c r="J40" s="46">
        <v>3.16</v>
      </c>
      <c r="K40" s="47">
        <v>3.16</v>
      </c>
      <c r="L40" s="48">
        <v>0.24340000000000001</v>
      </c>
      <c r="M40" s="47">
        <v>3.93</v>
      </c>
      <c r="N40" s="46">
        <f t="shared" si="3"/>
        <v>15019.01</v>
      </c>
    </row>
    <row r="41" spans="1:14" ht="76.5" x14ac:dyDescent="0.2">
      <c r="A41" s="38" t="s">
        <v>156</v>
      </c>
      <c r="B41" s="39">
        <v>96396</v>
      </c>
      <c r="C41" s="40" t="s">
        <v>234</v>
      </c>
      <c r="D41" s="41" t="s">
        <v>195</v>
      </c>
      <c r="E41" s="42" t="s">
        <v>184</v>
      </c>
      <c r="F41" s="43" t="s">
        <v>120</v>
      </c>
      <c r="G41" s="44">
        <v>183.732</v>
      </c>
      <c r="H41" s="45">
        <v>183.73</v>
      </c>
      <c r="I41" s="41" t="s">
        <v>5</v>
      </c>
      <c r="J41" s="46">
        <v>140.35</v>
      </c>
      <c r="K41" s="47">
        <v>140.35</v>
      </c>
      <c r="L41" s="48">
        <v>0.24340000000000001</v>
      </c>
      <c r="M41" s="47">
        <v>174.36</v>
      </c>
      <c r="N41" s="46">
        <f t="shared" si="3"/>
        <v>32035.16</v>
      </c>
    </row>
    <row r="42" spans="1:14" ht="102" x14ac:dyDescent="0.2">
      <c r="A42" s="38" t="s">
        <v>157</v>
      </c>
      <c r="B42" s="39">
        <v>100977</v>
      </c>
      <c r="C42" s="40" t="s">
        <v>234</v>
      </c>
      <c r="D42" s="41" t="s">
        <v>195</v>
      </c>
      <c r="E42" s="42" t="s">
        <v>54</v>
      </c>
      <c r="F42" s="43" t="s">
        <v>121</v>
      </c>
      <c r="G42" s="44">
        <v>183.732</v>
      </c>
      <c r="H42" s="45">
        <v>183.73</v>
      </c>
      <c r="I42" s="41" t="s">
        <v>5</v>
      </c>
      <c r="J42" s="46">
        <v>8.2899999999999991</v>
      </c>
      <c r="K42" s="47">
        <v>8.2899999999999991</v>
      </c>
      <c r="L42" s="48">
        <v>0.24340000000000001</v>
      </c>
      <c r="M42" s="47">
        <v>10.3</v>
      </c>
      <c r="N42" s="46">
        <f t="shared" si="3"/>
        <v>1892.42</v>
      </c>
    </row>
    <row r="43" spans="1:14" ht="63.75" x14ac:dyDescent="0.2">
      <c r="A43" s="38" t="s">
        <v>158</v>
      </c>
      <c r="B43" s="39">
        <v>97914</v>
      </c>
      <c r="C43" s="40" t="s">
        <v>234</v>
      </c>
      <c r="D43" s="41" t="s">
        <v>195</v>
      </c>
      <c r="E43" s="42" t="s">
        <v>53</v>
      </c>
      <c r="F43" s="43" t="s">
        <v>122</v>
      </c>
      <c r="G43" s="44">
        <v>4593.3</v>
      </c>
      <c r="H43" s="45">
        <v>4593.3</v>
      </c>
      <c r="I43" s="41" t="s">
        <v>15</v>
      </c>
      <c r="J43" s="46">
        <v>3.16</v>
      </c>
      <c r="K43" s="47">
        <v>3.16</v>
      </c>
      <c r="L43" s="48">
        <v>0.24340000000000001</v>
      </c>
      <c r="M43" s="47">
        <v>3.93</v>
      </c>
      <c r="N43" s="46">
        <f t="shared" si="3"/>
        <v>18051.669999999998</v>
      </c>
    </row>
    <row r="44" spans="1:14" ht="25.5" x14ac:dyDescent="0.2">
      <c r="A44" s="38" t="s">
        <v>159</v>
      </c>
      <c r="B44" s="39" t="s">
        <v>40</v>
      </c>
      <c r="C44" s="40" t="s">
        <v>234</v>
      </c>
      <c r="D44" s="41" t="s">
        <v>45</v>
      </c>
      <c r="E44" s="42" t="s">
        <v>41</v>
      </c>
      <c r="F44" s="43" t="s">
        <v>123</v>
      </c>
      <c r="G44" s="44">
        <v>1837.32</v>
      </c>
      <c r="H44" s="45">
        <v>1837.32</v>
      </c>
      <c r="I44" s="41" t="s">
        <v>3</v>
      </c>
      <c r="J44" s="46">
        <v>13.09</v>
      </c>
      <c r="K44" s="47">
        <v>13.09</v>
      </c>
      <c r="L44" s="48">
        <v>0.24340000000000001</v>
      </c>
      <c r="M44" s="47">
        <v>16.260000000000002</v>
      </c>
      <c r="N44" s="46">
        <f t="shared" si="3"/>
        <v>29874.82</v>
      </c>
    </row>
    <row r="45" spans="1:14" ht="25.5" x14ac:dyDescent="0.2">
      <c r="A45" s="38" t="s">
        <v>160</v>
      </c>
      <c r="B45" s="39" t="s">
        <v>38</v>
      </c>
      <c r="C45" s="40" t="s">
        <v>234</v>
      </c>
      <c r="D45" s="41" t="s">
        <v>45</v>
      </c>
      <c r="E45" s="42" t="s">
        <v>39</v>
      </c>
      <c r="F45" s="43" t="s">
        <v>123</v>
      </c>
      <c r="G45" s="44">
        <v>1837.32</v>
      </c>
      <c r="H45" s="45">
        <v>1837.32</v>
      </c>
      <c r="I45" s="41" t="s">
        <v>3</v>
      </c>
      <c r="J45" s="46">
        <v>6.49</v>
      </c>
      <c r="K45" s="47">
        <v>6.49</v>
      </c>
      <c r="L45" s="48">
        <v>0.24340000000000001</v>
      </c>
      <c r="M45" s="47">
        <v>8.06</v>
      </c>
      <c r="N45" s="46">
        <f t="shared" si="3"/>
        <v>14808.8</v>
      </c>
    </row>
    <row r="46" spans="1:14" ht="76.5" x14ac:dyDescent="0.2">
      <c r="A46" s="38" t="s">
        <v>161</v>
      </c>
      <c r="B46" s="39">
        <v>95995</v>
      </c>
      <c r="C46" s="40" t="s">
        <v>234</v>
      </c>
      <c r="D46" s="41" t="s">
        <v>195</v>
      </c>
      <c r="E46" s="42" t="s">
        <v>49</v>
      </c>
      <c r="F46" s="43" t="s">
        <v>192</v>
      </c>
      <c r="G46" s="44">
        <v>73.492800000000003</v>
      </c>
      <c r="H46" s="45">
        <v>73.489999999999995</v>
      </c>
      <c r="I46" s="41" t="s">
        <v>5</v>
      </c>
      <c r="J46" s="46">
        <v>1488.7</v>
      </c>
      <c r="K46" s="47">
        <v>1488.7</v>
      </c>
      <c r="L46" s="48">
        <v>0.24340000000000001</v>
      </c>
      <c r="M46" s="47">
        <v>1849.41</v>
      </c>
      <c r="N46" s="46">
        <f t="shared" si="3"/>
        <v>135913.14000000001</v>
      </c>
    </row>
    <row r="47" spans="1:14" ht="38.25" x14ac:dyDescent="0.2">
      <c r="A47" s="38" t="s">
        <v>162</v>
      </c>
      <c r="B47" s="39">
        <v>100985</v>
      </c>
      <c r="C47" s="40" t="s">
        <v>234</v>
      </c>
      <c r="D47" s="41" t="s">
        <v>195</v>
      </c>
      <c r="E47" s="42" t="s">
        <v>55</v>
      </c>
      <c r="F47" s="43" t="s">
        <v>185</v>
      </c>
      <c r="G47" s="44">
        <v>73.492800000000003</v>
      </c>
      <c r="H47" s="45">
        <v>73.489999999999995</v>
      </c>
      <c r="I47" s="41" t="s">
        <v>5</v>
      </c>
      <c r="J47" s="46">
        <v>8.0299999999999994</v>
      </c>
      <c r="K47" s="47">
        <v>8.0299999999999994</v>
      </c>
      <c r="L47" s="48">
        <v>0.24340000000000001</v>
      </c>
      <c r="M47" s="47">
        <v>9.98</v>
      </c>
      <c r="N47" s="46">
        <f t="shared" si="3"/>
        <v>733.43</v>
      </c>
    </row>
    <row r="48" spans="1:14" ht="63.75" x14ac:dyDescent="0.2">
      <c r="A48" s="38" t="s">
        <v>163</v>
      </c>
      <c r="B48" s="39">
        <v>97914</v>
      </c>
      <c r="C48" s="40" t="s">
        <v>234</v>
      </c>
      <c r="D48" s="41" t="s">
        <v>195</v>
      </c>
      <c r="E48" s="42" t="s">
        <v>53</v>
      </c>
      <c r="F48" s="43" t="s">
        <v>108</v>
      </c>
      <c r="G48" s="44">
        <v>1837.3200000000002</v>
      </c>
      <c r="H48" s="45">
        <v>1837.32</v>
      </c>
      <c r="I48" s="41" t="s">
        <v>15</v>
      </c>
      <c r="J48" s="46">
        <v>3.16</v>
      </c>
      <c r="K48" s="47">
        <v>3.16</v>
      </c>
      <c r="L48" s="48">
        <v>0.24340000000000001</v>
      </c>
      <c r="M48" s="47">
        <v>3.93</v>
      </c>
      <c r="N48" s="46">
        <f t="shared" si="3"/>
        <v>7220.67</v>
      </c>
    </row>
    <row r="49" spans="1:14" ht="114.75" x14ac:dyDescent="0.2">
      <c r="A49" s="38" t="s">
        <v>164</v>
      </c>
      <c r="B49" s="39" t="s">
        <v>68</v>
      </c>
      <c r="C49" s="40" t="s">
        <v>234</v>
      </c>
      <c r="D49" s="50" t="s">
        <v>109</v>
      </c>
      <c r="E49" s="42" t="s">
        <v>110</v>
      </c>
      <c r="F49" s="43" t="s">
        <v>167</v>
      </c>
      <c r="G49" s="44">
        <v>1</v>
      </c>
      <c r="H49" s="45">
        <v>1</v>
      </c>
      <c r="I49" s="41" t="s">
        <v>111</v>
      </c>
      <c r="J49" s="46">
        <v>3121.13</v>
      </c>
      <c r="K49" s="47">
        <v>3121.13</v>
      </c>
      <c r="L49" s="48">
        <v>0.24340000000000001</v>
      </c>
      <c r="M49" s="47">
        <v>3877.38</v>
      </c>
      <c r="N49" s="46">
        <f t="shared" si="3"/>
        <v>3877.38</v>
      </c>
    </row>
    <row r="50" spans="1:14" ht="25.5" x14ac:dyDescent="0.2">
      <c r="A50" s="38" t="s">
        <v>165</v>
      </c>
      <c r="B50" s="39" t="s">
        <v>1</v>
      </c>
      <c r="C50" s="40" t="s">
        <v>234</v>
      </c>
      <c r="D50" s="41" t="s">
        <v>45</v>
      </c>
      <c r="E50" s="42" t="s">
        <v>2</v>
      </c>
      <c r="F50" s="43" t="s">
        <v>168</v>
      </c>
      <c r="G50" s="44">
        <v>1</v>
      </c>
      <c r="H50" s="45">
        <v>1</v>
      </c>
      <c r="I50" s="41" t="s">
        <v>0</v>
      </c>
      <c r="J50" s="46">
        <v>3419.6</v>
      </c>
      <c r="K50" s="47">
        <v>3419.6</v>
      </c>
      <c r="L50" s="48">
        <v>0.24340000000000001</v>
      </c>
      <c r="M50" s="47">
        <v>4248.17</v>
      </c>
      <c r="N50" s="46">
        <f t="shared" si="3"/>
        <v>4248.17</v>
      </c>
    </row>
    <row r="51" spans="1:14" x14ac:dyDescent="0.2">
      <c r="A51" s="34" t="s">
        <v>76</v>
      </c>
      <c r="B51" s="37" t="s">
        <v>169</v>
      </c>
      <c r="C51" s="49"/>
      <c r="D51" s="34"/>
      <c r="E51" s="35"/>
      <c r="F51" s="35"/>
      <c r="G51" s="34"/>
      <c r="H51" s="35"/>
      <c r="I51" s="35"/>
      <c r="J51" s="35"/>
      <c r="K51" s="36"/>
      <c r="L51" s="36"/>
      <c r="M51" s="36"/>
      <c r="N51" s="36">
        <f>SUM(N52:N56)</f>
        <v>21680.090000000004</v>
      </c>
    </row>
    <row r="52" spans="1:14" ht="89.25" x14ac:dyDescent="0.2">
      <c r="A52" s="38" t="s">
        <v>174</v>
      </c>
      <c r="B52" s="39">
        <v>102509</v>
      </c>
      <c r="C52" s="40" t="s">
        <v>234</v>
      </c>
      <c r="D52" s="41" t="s">
        <v>195</v>
      </c>
      <c r="E52" s="42" t="s">
        <v>51</v>
      </c>
      <c r="F52" s="43" t="s">
        <v>170</v>
      </c>
      <c r="G52" s="44">
        <v>384</v>
      </c>
      <c r="H52" s="45">
        <v>384</v>
      </c>
      <c r="I52" s="41" t="s">
        <v>3</v>
      </c>
      <c r="J52" s="46">
        <v>39.9</v>
      </c>
      <c r="K52" s="47">
        <v>39.9</v>
      </c>
      <c r="L52" s="48">
        <v>0.24340000000000001</v>
      </c>
      <c r="M52" s="47">
        <v>49.57</v>
      </c>
      <c r="N52" s="46">
        <f t="shared" ref="N52:N53" si="4">ROUND(H52*M52,2)</f>
        <v>19034.88</v>
      </c>
    </row>
    <row r="53" spans="1:14" ht="63.75" x14ac:dyDescent="0.2">
      <c r="A53" s="38" t="s">
        <v>175</v>
      </c>
      <c r="B53" s="39">
        <v>102513</v>
      </c>
      <c r="C53" s="40" t="s">
        <v>234</v>
      </c>
      <c r="D53" s="41" t="s">
        <v>195</v>
      </c>
      <c r="E53" s="42" t="s">
        <v>52</v>
      </c>
      <c r="F53" s="43" t="s">
        <v>171</v>
      </c>
      <c r="G53" s="44">
        <v>8.4600000000000009</v>
      </c>
      <c r="H53" s="45">
        <v>8.4600000000000009</v>
      </c>
      <c r="I53" s="41" t="s">
        <v>3</v>
      </c>
      <c r="J53" s="46">
        <v>59.21</v>
      </c>
      <c r="K53" s="47">
        <v>59.21</v>
      </c>
      <c r="L53" s="48">
        <v>0.24340000000000001</v>
      </c>
      <c r="M53" s="47">
        <v>73.56</v>
      </c>
      <c r="N53" s="46">
        <f t="shared" si="4"/>
        <v>622.32000000000005</v>
      </c>
    </row>
    <row r="54" spans="1:14" ht="102" x14ac:dyDescent="0.2">
      <c r="A54" s="38" t="s">
        <v>176</v>
      </c>
      <c r="B54" s="39">
        <v>102512</v>
      </c>
      <c r="C54" s="40" t="s">
        <v>234</v>
      </c>
      <c r="D54" s="41" t="s">
        <v>195</v>
      </c>
      <c r="E54" s="42" t="s">
        <v>198</v>
      </c>
      <c r="F54" s="43" t="s">
        <v>172</v>
      </c>
      <c r="G54" s="44">
        <v>91.56</v>
      </c>
      <c r="H54" s="45">
        <v>91.56</v>
      </c>
      <c r="I54" s="41" t="s">
        <v>4</v>
      </c>
      <c r="J54" s="46">
        <v>7.1</v>
      </c>
      <c r="K54" s="47">
        <v>7.1</v>
      </c>
      <c r="L54" s="48">
        <v>0.24340000000000001</v>
      </c>
      <c r="M54" s="47">
        <v>8.82</v>
      </c>
      <c r="N54" s="46">
        <f t="shared" ref="N54:N56" si="5">ROUND(H54*M54,2)</f>
        <v>807.56</v>
      </c>
    </row>
    <row r="55" spans="1:14" ht="38.25" x14ac:dyDescent="0.2">
      <c r="A55" s="38" t="s">
        <v>177</v>
      </c>
      <c r="B55" s="39" t="s">
        <v>42</v>
      </c>
      <c r="C55" s="40" t="s">
        <v>234</v>
      </c>
      <c r="D55" s="41" t="s">
        <v>45</v>
      </c>
      <c r="E55" s="42" t="s">
        <v>43</v>
      </c>
      <c r="F55" s="43" t="s">
        <v>173</v>
      </c>
      <c r="G55" s="44">
        <v>0.39269908169872414</v>
      </c>
      <c r="H55" s="45">
        <v>0.39</v>
      </c>
      <c r="I55" s="41" t="s">
        <v>3</v>
      </c>
      <c r="J55" s="46">
        <v>1639.09</v>
      </c>
      <c r="K55" s="47">
        <v>1639.09</v>
      </c>
      <c r="L55" s="48">
        <v>0.24340000000000001</v>
      </c>
      <c r="M55" s="47">
        <v>2036.24</v>
      </c>
      <c r="N55" s="46">
        <f t="shared" si="5"/>
        <v>794.13</v>
      </c>
    </row>
    <row r="56" spans="1:14" ht="25.5" x14ac:dyDescent="0.2">
      <c r="A56" s="38" t="s">
        <v>178</v>
      </c>
      <c r="B56" s="39" t="s">
        <v>179</v>
      </c>
      <c r="C56" s="40" t="s">
        <v>234</v>
      </c>
      <c r="D56" s="41" t="s">
        <v>181</v>
      </c>
      <c r="E56" s="42" t="s">
        <v>180</v>
      </c>
      <c r="F56" s="43" t="s">
        <v>182</v>
      </c>
      <c r="G56" s="44">
        <v>2</v>
      </c>
      <c r="H56" s="45">
        <v>2</v>
      </c>
      <c r="I56" s="41" t="s">
        <v>111</v>
      </c>
      <c r="J56" s="46">
        <v>185</v>
      </c>
      <c r="K56" s="47">
        <v>185</v>
      </c>
      <c r="L56" s="48">
        <v>0.1384</v>
      </c>
      <c r="M56" s="47">
        <v>210.6</v>
      </c>
      <c r="N56" s="46">
        <f t="shared" si="5"/>
        <v>421.2</v>
      </c>
    </row>
    <row r="57" spans="1:14" x14ac:dyDescent="0.2">
      <c r="A57" s="34" t="s">
        <v>77</v>
      </c>
      <c r="B57" s="37" t="s">
        <v>187</v>
      </c>
      <c r="C57" s="49"/>
      <c r="D57" s="34"/>
      <c r="E57" s="35"/>
      <c r="F57" s="35"/>
      <c r="G57" s="34"/>
      <c r="H57" s="35"/>
      <c r="I57" s="35"/>
      <c r="J57" s="35"/>
      <c r="K57" s="36"/>
      <c r="L57" s="36"/>
      <c r="M57" s="36"/>
      <c r="N57" s="36">
        <f>N58</f>
        <v>3242.9</v>
      </c>
    </row>
    <row r="58" spans="1:14" ht="51" x14ac:dyDescent="0.2">
      <c r="A58" s="38" t="s">
        <v>189</v>
      </c>
      <c r="B58" s="39" t="s">
        <v>186</v>
      </c>
      <c r="C58" s="40" t="s">
        <v>234</v>
      </c>
      <c r="D58" s="50" t="s">
        <v>109</v>
      </c>
      <c r="E58" s="42" t="s">
        <v>187</v>
      </c>
      <c r="F58" s="43" t="s">
        <v>190</v>
      </c>
      <c r="G58" s="44">
        <v>2</v>
      </c>
      <c r="H58" s="45">
        <v>2</v>
      </c>
      <c r="I58" s="41" t="s">
        <v>188</v>
      </c>
      <c r="J58" s="46">
        <v>1305.2</v>
      </c>
      <c r="K58" s="47">
        <v>1305.2</v>
      </c>
      <c r="L58" s="48">
        <v>0.24340000000000001</v>
      </c>
      <c r="M58" s="47">
        <v>1621.45</v>
      </c>
      <c r="N58" s="46">
        <f t="shared" ref="N58" si="6">ROUND(H58*M58,2)</f>
        <v>3242.9</v>
      </c>
    </row>
    <row r="59" spans="1:14" x14ac:dyDescent="0.2">
      <c r="A59" s="34" t="s">
        <v>78</v>
      </c>
      <c r="B59" s="37" t="s">
        <v>204</v>
      </c>
      <c r="C59" s="49"/>
      <c r="D59" s="34"/>
      <c r="E59" s="35"/>
      <c r="F59" s="35"/>
      <c r="G59" s="34"/>
      <c r="H59" s="35"/>
      <c r="I59" s="35"/>
      <c r="J59" s="35"/>
      <c r="K59" s="36"/>
      <c r="L59" s="36"/>
      <c r="M59" s="36"/>
      <c r="N59" s="36">
        <f>SUM(N60:N72)</f>
        <v>9482.4700000000012</v>
      </c>
    </row>
    <row r="60" spans="1:14" ht="63.75" x14ac:dyDescent="0.2">
      <c r="A60" s="38" t="s">
        <v>208</v>
      </c>
      <c r="B60" s="39" t="s">
        <v>7</v>
      </c>
      <c r="C60" s="40" t="s">
        <v>235</v>
      </c>
      <c r="D60" s="41" t="s">
        <v>45</v>
      </c>
      <c r="E60" s="42" t="s">
        <v>8</v>
      </c>
      <c r="F60" s="43" t="s">
        <v>205</v>
      </c>
      <c r="G60" s="44">
        <v>15.274000000000001</v>
      </c>
      <c r="H60" s="45">
        <v>15.27</v>
      </c>
      <c r="I60" s="41" t="s">
        <v>3</v>
      </c>
      <c r="J60" s="46">
        <v>8.14</v>
      </c>
      <c r="K60" s="47">
        <v>8.14</v>
      </c>
      <c r="L60" s="48">
        <v>0.24340000000000001</v>
      </c>
      <c r="M60" s="47">
        <v>10.11</v>
      </c>
      <c r="N60" s="46">
        <f t="shared" ref="N60:N64" si="7">ROUND(H60*M60,2)</f>
        <v>154.38</v>
      </c>
    </row>
    <row r="61" spans="1:14" ht="63.75" x14ac:dyDescent="0.2">
      <c r="A61" s="38" t="s">
        <v>209</v>
      </c>
      <c r="B61" s="39" t="s">
        <v>26</v>
      </c>
      <c r="C61" s="40" t="s">
        <v>235</v>
      </c>
      <c r="D61" s="41" t="s">
        <v>45</v>
      </c>
      <c r="E61" s="42" t="s">
        <v>27</v>
      </c>
      <c r="F61" s="43" t="s">
        <v>206</v>
      </c>
      <c r="G61" s="44">
        <v>2.9784300000000004</v>
      </c>
      <c r="H61" s="45">
        <v>2.98</v>
      </c>
      <c r="I61" s="41" t="s">
        <v>5</v>
      </c>
      <c r="J61" s="46">
        <v>12.86</v>
      </c>
      <c r="K61" s="47">
        <v>12.86</v>
      </c>
      <c r="L61" s="48">
        <v>0.24340000000000001</v>
      </c>
      <c r="M61" s="47">
        <v>15.98</v>
      </c>
      <c r="N61" s="46">
        <f t="shared" si="7"/>
        <v>47.62</v>
      </c>
    </row>
    <row r="62" spans="1:14" ht="51" x14ac:dyDescent="0.2">
      <c r="A62" s="38" t="s">
        <v>210</v>
      </c>
      <c r="B62" s="39" t="s">
        <v>20</v>
      </c>
      <c r="C62" s="40" t="s">
        <v>235</v>
      </c>
      <c r="D62" s="41" t="s">
        <v>45</v>
      </c>
      <c r="E62" s="42" t="s">
        <v>21</v>
      </c>
      <c r="F62" s="43" t="s">
        <v>207</v>
      </c>
      <c r="G62" s="44">
        <v>2.9784300000000004</v>
      </c>
      <c r="H62" s="45">
        <v>2.98</v>
      </c>
      <c r="I62" s="41" t="s">
        <v>5</v>
      </c>
      <c r="J62" s="46">
        <v>37.68</v>
      </c>
      <c r="K62" s="47">
        <v>37.68</v>
      </c>
      <c r="L62" s="48">
        <v>0.24340000000000001</v>
      </c>
      <c r="M62" s="47">
        <v>46.81</v>
      </c>
      <c r="N62" s="46">
        <f t="shared" si="7"/>
        <v>139.49</v>
      </c>
    </row>
    <row r="63" spans="1:14" ht="63.75" x14ac:dyDescent="0.2">
      <c r="A63" s="38" t="s">
        <v>211</v>
      </c>
      <c r="B63" s="39" t="s">
        <v>9</v>
      </c>
      <c r="C63" s="40" t="s">
        <v>235</v>
      </c>
      <c r="D63" s="41" t="s">
        <v>45</v>
      </c>
      <c r="E63" s="42" t="s">
        <v>10</v>
      </c>
      <c r="F63" s="43" t="s">
        <v>213</v>
      </c>
      <c r="G63" s="44">
        <v>3.8857056000000005</v>
      </c>
      <c r="H63" s="45">
        <v>3.89</v>
      </c>
      <c r="I63" s="41" t="s">
        <v>5</v>
      </c>
      <c r="J63" s="46">
        <v>235.73</v>
      </c>
      <c r="K63" s="47">
        <v>235.73</v>
      </c>
      <c r="L63" s="48">
        <v>0.24340000000000001</v>
      </c>
      <c r="M63" s="47">
        <v>292.85000000000002</v>
      </c>
      <c r="N63" s="46">
        <f t="shared" si="7"/>
        <v>1139.19</v>
      </c>
    </row>
    <row r="64" spans="1:14" ht="51" x14ac:dyDescent="0.2">
      <c r="A64" s="38" t="s">
        <v>212</v>
      </c>
      <c r="B64" s="39" t="s">
        <v>16</v>
      </c>
      <c r="C64" s="40" t="s">
        <v>235</v>
      </c>
      <c r="D64" s="41" t="s">
        <v>45</v>
      </c>
      <c r="E64" s="42" t="s">
        <v>17</v>
      </c>
      <c r="F64" s="43" t="s">
        <v>219</v>
      </c>
      <c r="G64" s="44">
        <v>7.7714112000000011</v>
      </c>
      <c r="H64" s="45">
        <v>7.77</v>
      </c>
      <c r="I64" s="41" t="s">
        <v>5</v>
      </c>
      <c r="J64" s="46">
        <v>17.690000000000001</v>
      </c>
      <c r="K64" s="47">
        <v>17.690000000000001</v>
      </c>
      <c r="L64" s="48">
        <v>0.24340000000000001</v>
      </c>
      <c r="M64" s="47">
        <v>20.14</v>
      </c>
      <c r="N64" s="46">
        <f t="shared" si="7"/>
        <v>156.49</v>
      </c>
    </row>
    <row r="65" spans="1:15" ht="38.25" x14ac:dyDescent="0.2">
      <c r="A65" s="38" t="s">
        <v>214</v>
      </c>
      <c r="B65" s="39" t="s">
        <v>13</v>
      </c>
      <c r="C65" s="40" t="s">
        <v>235</v>
      </c>
      <c r="D65" s="41" t="s">
        <v>45</v>
      </c>
      <c r="E65" s="42" t="s">
        <v>14</v>
      </c>
      <c r="F65" s="43" t="s">
        <v>220</v>
      </c>
      <c r="G65" s="44">
        <v>7.7714112000000011</v>
      </c>
      <c r="H65" s="45">
        <v>7.77</v>
      </c>
      <c r="I65" s="41" t="s">
        <v>5</v>
      </c>
      <c r="J65" s="46">
        <v>55.19</v>
      </c>
      <c r="K65" s="47">
        <v>55.19</v>
      </c>
      <c r="L65" s="48">
        <v>0.24340000000000001</v>
      </c>
      <c r="M65" s="47">
        <v>62.83</v>
      </c>
      <c r="N65" s="46">
        <f t="shared" ref="N65:N78" si="8">ROUND(H65*M65,2)</f>
        <v>488.19</v>
      </c>
    </row>
    <row r="66" spans="1:15" ht="76.5" x14ac:dyDescent="0.2">
      <c r="A66" s="38" t="s">
        <v>215</v>
      </c>
      <c r="B66" s="39" t="s">
        <v>22</v>
      </c>
      <c r="C66" s="40" t="s">
        <v>235</v>
      </c>
      <c r="D66" s="41" t="s">
        <v>45</v>
      </c>
      <c r="E66" s="42" t="s">
        <v>23</v>
      </c>
      <c r="F66" s="43" t="s">
        <v>221</v>
      </c>
      <c r="G66" s="44">
        <v>7.6370000000000005</v>
      </c>
      <c r="H66" s="45">
        <v>7.64</v>
      </c>
      <c r="I66" s="41" t="s">
        <v>5</v>
      </c>
      <c r="J66" s="46">
        <v>53.58</v>
      </c>
      <c r="K66" s="47">
        <v>53.58</v>
      </c>
      <c r="L66" s="48">
        <v>0.24340000000000001</v>
      </c>
      <c r="M66" s="47">
        <v>61</v>
      </c>
      <c r="N66" s="46">
        <f t="shared" ref="N66:N68" si="9">ROUND(H66*M66,2)</f>
        <v>466.04</v>
      </c>
    </row>
    <row r="67" spans="1:15" ht="76.5" x14ac:dyDescent="0.2">
      <c r="A67" s="38" t="s">
        <v>216</v>
      </c>
      <c r="B67" s="39" t="s">
        <v>24</v>
      </c>
      <c r="C67" s="40" t="s">
        <v>235</v>
      </c>
      <c r="D67" s="41" t="s">
        <v>45</v>
      </c>
      <c r="E67" s="42" t="s">
        <v>25</v>
      </c>
      <c r="F67" s="43" t="s">
        <v>222</v>
      </c>
      <c r="G67" s="44">
        <v>22.911000000000001</v>
      </c>
      <c r="H67" s="45">
        <v>22.91</v>
      </c>
      <c r="I67" s="41" t="s">
        <v>5</v>
      </c>
      <c r="J67" s="46">
        <v>19.989999999999998</v>
      </c>
      <c r="K67" s="47">
        <v>19.989999999999998</v>
      </c>
      <c r="L67" s="48">
        <v>0.24340000000000001</v>
      </c>
      <c r="M67" s="47">
        <v>22.76</v>
      </c>
      <c r="N67" s="46">
        <f t="shared" si="9"/>
        <v>521.42999999999995</v>
      </c>
    </row>
    <row r="68" spans="1:15" ht="38.25" x14ac:dyDescent="0.2">
      <c r="A68" s="38" t="s">
        <v>217</v>
      </c>
      <c r="B68" s="39" t="s">
        <v>32</v>
      </c>
      <c r="C68" s="40" t="s">
        <v>235</v>
      </c>
      <c r="D68" s="41" t="s">
        <v>45</v>
      </c>
      <c r="E68" s="42" t="s">
        <v>33</v>
      </c>
      <c r="F68" s="43" t="s">
        <v>241</v>
      </c>
      <c r="G68" s="44">
        <v>3.4366500000000002</v>
      </c>
      <c r="H68" s="45">
        <v>3.44</v>
      </c>
      <c r="I68" s="41" t="s">
        <v>5</v>
      </c>
      <c r="J68" s="46">
        <v>268.31</v>
      </c>
      <c r="K68" s="47">
        <v>268.31</v>
      </c>
      <c r="L68" s="48">
        <v>0.24340000000000001</v>
      </c>
      <c r="M68" s="47">
        <v>305.44</v>
      </c>
      <c r="N68" s="46">
        <f t="shared" si="9"/>
        <v>1050.71</v>
      </c>
    </row>
    <row r="69" spans="1:15" ht="51" x14ac:dyDescent="0.2">
      <c r="A69" s="38" t="s">
        <v>218</v>
      </c>
      <c r="B69" s="39" t="s">
        <v>24</v>
      </c>
      <c r="C69" s="40" t="s">
        <v>235</v>
      </c>
      <c r="D69" s="41" t="s">
        <v>45</v>
      </c>
      <c r="E69" s="42" t="s">
        <v>25</v>
      </c>
      <c r="F69" s="43" t="s">
        <v>242</v>
      </c>
      <c r="G69" s="44">
        <v>4.2003500000000003</v>
      </c>
      <c r="H69" s="45">
        <v>4.2</v>
      </c>
      <c r="I69" s="41" t="s">
        <v>5</v>
      </c>
      <c r="J69" s="46">
        <v>19.989999999999998</v>
      </c>
      <c r="K69" s="47">
        <v>19.989999999999998</v>
      </c>
      <c r="L69" s="48">
        <v>0.24340000000000001</v>
      </c>
      <c r="M69" s="47">
        <v>22.76</v>
      </c>
      <c r="N69" s="46">
        <f t="shared" ref="N69:N71" si="10">ROUND(H69*M69,2)</f>
        <v>95.59</v>
      </c>
    </row>
    <row r="70" spans="1:15" ht="63.75" x14ac:dyDescent="0.2">
      <c r="A70" s="38" t="s">
        <v>244</v>
      </c>
      <c r="B70" s="39" t="s">
        <v>26</v>
      </c>
      <c r="C70" s="40" t="s">
        <v>235</v>
      </c>
      <c r="D70" s="41" t="s">
        <v>45</v>
      </c>
      <c r="E70" s="42" t="s">
        <v>27</v>
      </c>
      <c r="F70" s="43" t="s">
        <v>243</v>
      </c>
      <c r="G70" s="44">
        <v>4.4676450000000001</v>
      </c>
      <c r="H70" s="45">
        <v>4.47</v>
      </c>
      <c r="I70" s="41" t="s">
        <v>5</v>
      </c>
      <c r="J70" s="46">
        <v>12.86</v>
      </c>
      <c r="K70" s="47">
        <v>12.86</v>
      </c>
      <c r="L70" s="48">
        <v>0.24340000000000001</v>
      </c>
      <c r="M70" s="47">
        <v>15.98</v>
      </c>
      <c r="N70" s="46">
        <f t="shared" si="10"/>
        <v>71.430000000000007</v>
      </c>
    </row>
    <row r="71" spans="1:15" ht="51" x14ac:dyDescent="0.2">
      <c r="A71" s="38" t="s">
        <v>245</v>
      </c>
      <c r="B71" s="39" t="s">
        <v>20</v>
      </c>
      <c r="C71" s="40" t="s">
        <v>235</v>
      </c>
      <c r="D71" s="41" t="s">
        <v>45</v>
      </c>
      <c r="E71" s="42" t="s">
        <v>21</v>
      </c>
      <c r="F71" s="43" t="s">
        <v>207</v>
      </c>
      <c r="G71" s="44">
        <v>4.4676450000000001</v>
      </c>
      <c r="H71" s="45">
        <v>4.47</v>
      </c>
      <c r="I71" s="41" t="s">
        <v>5</v>
      </c>
      <c r="J71" s="46">
        <v>37.68</v>
      </c>
      <c r="K71" s="47">
        <v>37.68</v>
      </c>
      <c r="L71" s="48">
        <v>0.24340000000000001</v>
      </c>
      <c r="M71" s="47">
        <v>46.81</v>
      </c>
      <c r="N71" s="46">
        <f t="shared" si="10"/>
        <v>209.24</v>
      </c>
    </row>
    <row r="72" spans="1:15" ht="89.25" x14ac:dyDescent="0.2">
      <c r="A72" s="38" t="s">
        <v>246</v>
      </c>
      <c r="B72" s="39">
        <v>94267</v>
      </c>
      <c r="C72" s="40" t="s">
        <v>235</v>
      </c>
      <c r="D72" s="41" t="s">
        <v>195</v>
      </c>
      <c r="E72" s="42" t="s">
        <v>197</v>
      </c>
      <c r="F72" s="43" t="s">
        <v>240</v>
      </c>
      <c r="G72" s="44">
        <v>76.37</v>
      </c>
      <c r="H72" s="45">
        <v>76.37</v>
      </c>
      <c r="I72" s="41" t="s">
        <v>4</v>
      </c>
      <c r="J72" s="46">
        <v>56.85</v>
      </c>
      <c r="K72" s="47">
        <v>56.85</v>
      </c>
      <c r="L72" s="48">
        <v>0.24340000000000001</v>
      </c>
      <c r="M72" s="47">
        <v>64.72</v>
      </c>
      <c r="N72" s="46">
        <f t="shared" si="8"/>
        <v>4942.67</v>
      </c>
    </row>
    <row r="73" spans="1:15" x14ac:dyDescent="0.2">
      <c r="A73" s="34" t="s">
        <v>79</v>
      </c>
      <c r="B73" s="37" t="s">
        <v>223</v>
      </c>
      <c r="C73" s="49"/>
      <c r="D73" s="34"/>
      <c r="E73" s="35"/>
      <c r="F73" s="35"/>
      <c r="G73" s="34"/>
      <c r="H73" s="35"/>
      <c r="I73" s="35"/>
      <c r="J73" s="35"/>
      <c r="K73" s="36"/>
      <c r="L73" s="36"/>
      <c r="M73" s="36"/>
      <c r="N73" s="36">
        <f>SUM(N74:N78)</f>
        <v>127143.21</v>
      </c>
    </row>
    <row r="74" spans="1:15" ht="63.75" x14ac:dyDescent="0.2">
      <c r="A74" s="38" t="s">
        <v>224</v>
      </c>
      <c r="B74" s="39">
        <v>97636</v>
      </c>
      <c r="C74" s="40" t="s">
        <v>235</v>
      </c>
      <c r="D74" s="41" t="s">
        <v>195</v>
      </c>
      <c r="E74" s="42" t="s">
        <v>84</v>
      </c>
      <c r="F74" s="43" t="s">
        <v>229</v>
      </c>
      <c r="G74" s="44">
        <v>1194.3699999999999</v>
      </c>
      <c r="H74" s="45">
        <v>1194.3699999999999</v>
      </c>
      <c r="I74" s="41" t="s">
        <v>3</v>
      </c>
      <c r="J74" s="46">
        <v>25.07</v>
      </c>
      <c r="K74" s="47">
        <v>25.07</v>
      </c>
      <c r="L74" s="48">
        <v>0.24340000000000001</v>
      </c>
      <c r="M74" s="47">
        <v>28.54</v>
      </c>
      <c r="N74" s="46">
        <f t="shared" si="8"/>
        <v>34087.32</v>
      </c>
    </row>
    <row r="75" spans="1:15" ht="38.25" x14ac:dyDescent="0.2">
      <c r="A75" s="38" t="s">
        <v>225</v>
      </c>
      <c r="B75" s="39" t="s">
        <v>34</v>
      </c>
      <c r="C75" s="40" t="s">
        <v>235</v>
      </c>
      <c r="D75" s="41" t="s">
        <v>45</v>
      </c>
      <c r="E75" s="42" t="s">
        <v>35</v>
      </c>
      <c r="F75" s="43" t="s">
        <v>230</v>
      </c>
      <c r="G75" s="44">
        <v>1194.3699999999999</v>
      </c>
      <c r="H75" s="45">
        <v>1194.3699999999999</v>
      </c>
      <c r="I75" s="41" t="s">
        <v>3</v>
      </c>
      <c r="J75" s="46">
        <v>24.84</v>
      </c>
      <c r="K75" s="47">
        <v>24.84</v>
      </c>
      <c r="L75" s="48">
        <v>0.24340000000000001</v>
      </c>
      <c r="M75" s="47">
        <v>28.28</v>
      </c>
      <c r="N75" s="46">
        <f t="shared" si="8"/>
        <v>33776.78</v>
      </c>
    </row>
    <row r="76" spans="1:15" ht="102" x14ac:dyDescent="0.2">
      <c r="A76" s="38" t="s">
        <v>226</v>
      </c>
      <c r="B76" s="39" t="s">
        <v>18</v>
      </c>
      <c r="C76" s="40" t="s">
        <v>235</v>
      </c>
      <c r="D76" s="41" t="s">
        <v>45</v>
      </c>
      <c r="E76" s="42" t="s">
        <v>19</v>
      </c>
      <c r="F76" s="43" t="s">
        <v>231</v>
      </c>
      <c r="G76" s="44">
        <v>155.2681</v>
      </c>
      <c r="H76" s="45">
        <v>155.27000000000001</v>
      </c>
      <c r="I76" s="41" t="s">
        <v>5</v>
      </c>
      <c r="J76" s="46">
        <v>28.29</v>
      </c>
      <c r="K76" s="47">
        <v>28.29</v>
      </c>
      <c r="L76" s="48">
        <v>0.24340000000000001</v>
      </c>
      <c r="M76" s="47">
        <v>32.21</v>
      </c>
      <c r="N76" s="46">
        <f t="shared" si="8"/>
        <v>5001.25</v>
      </c>
    </row>
    <row r="77" spans="1:15" ht="25.5" x14ac:dyDescent="0.2">
      <c r="A77" s="38" t="s">
        <v>227</v>
      </c>
      <c r="B77" s="39" t="s">
        <v>32</v>
      </c>
      <c r="C77" s="40" t="s">
        <v>235</v>
      </c>
      <c r="D77" s="41" t="s">
        <v>45</v>
      </c>
      <c r="E77" s="42" t="s">
        <v>33</v>
      </c>
      <c r="F77" s="43" t="s">
        <v>232</v>
      </c>
      <c r="G77" s="44">
        <v>119.437</v>
      </c>
      <c r="H77" s="45">
        <v>119.44</v>
      </c>
      <c r="I77" s="41" t="s">
        <v>5</v>
      </c>
      <c r="J77" s="46">
        <v>268.31</v>
      </c>
      <c r="K77" s="47">
        <v>268.31</v>
      </c>
      <c r="L77" s="48">
        <v>0.24340000000000001</v>
      </c>
      <c r="M77" s="47">
        <v>305.44</v>
      </c>
      <c r="N77" s="46">
        <f t="shared" si="8"/>
        <v>36481.75</v>
      </c>
    </row>
    <row r="78" spans="1:15" ht="63.75" x14ac:dyDescent="0.2">
      <c r="A78" s="38" t="s">
        <v>228</v>
      </c>
      <c r="B78" s="39" t="s">
        <v>40</v>
      </c>
      <c r="C78" s="40" t="s">
        <v>235</v>
      </c>
      <c r="D78" s="41" t="s">
        <v>45</v>
      </c>
      <c r="E78" s="42" t="s">
        <v>41</v>
      </c>
      <c r="F78" s="43" t="s">
        <v>250</v>
      </c>
      <c r="G78" s="44">
        <v>1194.3699999999999</v>
      </c>
      <c r="H78" s="45">
        <v>1194.3699999999999</v>
      </c>
      <c r="I78" s="41" t="s">
        <v>3</v>
      </c>
      <c r="J78" s="46">
        <v>13.09</v>
      </c>
      <c r="K78" s="47">
        <v>13.09</v>
      </c>
      <c r="L78" s="48">
        <v>0.24340000000000001</v>
      </c>
      <c r="M78" s="47">
        <v>14.9</v>
      </c>
      <c r="N78" s="46">
        <f t="shared" si="8"/>
        <v>17796.11</v>
      </c>
    </row>
    <row r="79" spans="1:15" x14ac:dyDescent="0.2">
      <c r="A79" s="34" t="s">
        <v>80</v>
      </c>
      <c r="B79" s="37" t="s">
        <v>236</v>
      </c>
      <c r="C79" s="49"/>
      <c r="D79" s="34"/>
      <c r="E79" s="35"/>
      <c r="F79" s="35"/>
      <c r="G79" s="34"/>
      <c r="H79" s="35"/>
      <c r="I79" s="35"/>
      <c r="J79" s="35"/>
      <c r="K79" s="36"/>
      <c r="L79" s="36"/>
      <c r="M79" s="36"/>
      <c r="N79" s="36">
        <f>N80+N81</f>
        <v>6479.34</v>
      </c>
      <c r="O79" s="51"/>
    </row>
    <row r="80" spans="1:15" ht="76.5" x14ac:dyDescent="0.2">
      <c r="A80" s="38" t="s">
        <v>237</v>
      </c>
      <c r="B80" s="39" t="s">
        <v>28</v>
      </c>
      <c r="C80" s="40" t="s">
        <v>235</v>
      </c>
      <c r="D80" s="41" t="s">
        <v>45</v>
      </c>
      <c r="E80" s="42" t="s">
        <v>29</v>
      </c>
      <c r="F80" s="43" t="s">
        <v>247</v>
      </c>
      <c r="G80" s="44">
        <v>10.95288</v>
      </c>
      <c r="H80" s="45">
        <v>10.95</v>
      </c>
      <c r="I80" s="41" t="s">
        <v>5</v>
      </c>
      <c r="J80" s="46">
        <v>429.4</v>
      </c>
      <c r="K80" s="47">
        <v>429.4</v>
      </c>
      <c r="L80" s="48">
        <v>0.24340000000000001</v>
      </c>
      <c r="M80" s="47">
        <v>488.83</v>
      </c>
      <c r="N80" s="46">
        <f t="shared" ref="N80:N81" si="11">ROUND(H80*M80,2)</f>
        <v>5352.69</v>
      </c>
    </row>
    <row r="81" spans="1:14" ht="38.25" x14ac:dyDescent="0.2">
      <c r="A81" s="38" t="s">
        <v>238</v>
      </c>
      <c r="B81" s="39" t="s">
        <v>30</v>
      </c>
      <c r="C81" s="40" t="s">
        <v>235</v>
      </c>
      <c r="D81" s="41" t="s">
        <v>45</v>
      </c>
      <c r="E81" s="42" t="s">
        <v>31</v>
      </c>
      <c r="F81" s="43" t="s">
        <v>239</v>
      </c>
      <c r="G81" s="44">
        <v>10.95288</v>
      </c>
      <c r="H81" s="45">
        <v>10.95</v>
      </c>
      <c r="I81" s="41" t="s">
        <v>5</v>
      </c>
      <c r="J81" s="46">
        <v>90.38</v>
      </c>
      <c r="K81" s="47">
        <v>90.38</v>
      </c>
      <c r="L81" s="48">
        <v>0.24340000000000001</v>
      </c>
      <c r="M81" s="47">
        <v>102.89</v>
      </c>
      <c r="N81" s="46">
        <f t="shared" si="11"/>
        <v>1126.6500000000001</v>
      </c>
    </row>
    <row r="82" spans="1:14" x14ac:dyDescent="0.2">
      <c r="A82" s="52"/>
      <c r="B82" s="53"/>
      <c r="C82" s="53"/>
      <c r="D82" s="53"/>
      <c r="E82" s="54"/>
      <c r="F82" s="54"/>
      <c r="G82" s="55"/>
      <c r="H82" s="53"/>
      <c r="I82" s="53"/>
      <c r="J82" s="53"/>
      <c r="K82" s="56"/>
      <c r="L82" s="56"/>
      <c r="M82" s="57" t="s">
        <v>124</v>
      </c>
      <c r="N82" s="58">
        <f>SUM(N7:N81)/2</f>
        <v>1145719.9599999993</v>
      </c>
    </row>
    <row r="83" spans="1:14" x14ac:dyDescent="0.2">
      <c r="G83" s="61"/>
    </row>
    <row r="84" spans="1:14" x14ac:dyDescent="0.2">
      <c r="G84" s="61"/>
    </row>
    <row r="85" spans="1:14" x14ac:dyDescent="0.2">
      <c r="G85" s="61"/>
    </row>
    <row r="86" spans="1:14" x14ac:dyDescent="0.2">
      <c r="G86" s="61"/>
    </row>
    <row r="87" spans="1:14" x14ac:dyDescent="0.2">
      <c r="G87" s="61"/>
    </row>
    <row r="88" spans="1:14" x14ac:dyDescent="0.2">
      <c r="G88" s="61"/>
    </row>
    <row r="89" spans="1:14" x14ac:dyDescent="0.2">
      <c r="G89" s="61"/>
    </row>
    <row r="90" spans="1:14" x14ac:dyDescent="0.2">
      <c r="G90" s="61"/>
    </row>
    <row r="91" spans="1:14" x14ac:dyDescent="0.2">
      <c r="G91" s="61"/>
    </row>
    <row r="92" spans="1:14" x14ac:dyDescent="0.2">
      <c r="G92" s="61"/>
    </row>
  </sheetData>
  <mergeCells count="7">
    <mergeCell ref="A5:N5"/>
    <mergeCell ref="K1:N1"/>
    <mergeCell ref="K2:N2"/>
    <mergeCell ref="B1:I1"/>
    <mergeCell ref="B2:I2"/>
    <mergeCell ref="C3:I3"/>
    <mergeCell ref="C4:I4"/>
  </mergeCells>
  <phoneticPr fontId="3" type="noConversion"/>
  <conditionalFormatting sqref="C8:C68 C72:C78">
    <cfRule type="containsText" dxfId="10" priority="11" operator="containsText" text="PREFEITURA">
      <formula>NOT(ISERROR(SEARCH("PREFEITURA",C8)))</formula>
    </cfRule>
  </conditionalFormatting>
  <conditionalFormatting sqref="C8:C58">
    <cfRule type="containsText" dxfId="9" priority="10" operator="containsText" text="CONVÊNIO">
      <formula>NOT(ISERROR(SEARCH("CONVÊNIO",C8)))</formula>
    </cfRule>
  </conditionalFormatting>
  <conditionalFormatting sqref="C79:C81">
    <cfRule type="containsText" dxfId="8" priority="9" operator="containsText" text="PREFEITURA">
      <formula>NOT(ISERROR(SEARCH("PREFEITURA",C79)))</formula>
    </cfRule>
  </conditionalFormatting>
  <conditionalFormatting sqref="L8:L68 L72:L81">
    <cfRule type="cellIs" dxfId="7" priority="7" operator="equal">
      <formula>0.1384</formula>
    </cfRule>
    <cfRule type="cellIs" dxfId="6" priority="8" operator="equal">
      <formula>0.2434</formula>
    </cfRule>
  </conditionalFormatting>
  <conditionalFormatting sqref="C69">
    <cfRule type="containsText" dxfId="5" priority="6" operator="containsText" text="PREFEITURA">
      <formula>NOT(ISERROR(SEARCH("PREFEITURA",C69)))</formula>
    </cfRule>
  </conditionalFormatting>
  <conditionalFormatting sqref="L69">
    <cfRule type="cellIs" dxfId="4" priority="4" operator="equal">
      <formula>0.1384</formula>
    </cfRule>
    <cfRule type="cellIs" dxfId="3" priority="5" operator="equal">
      <formula>0.2434</formula>
    </cfRule>
  </conditionalFormatting>
  <conditionalFormatting sqref="C70:C71">
    <cfRule type="containsText" dxfId="2" priority="3" operator="containsText" text="PREFEITURA">
      <formula>NOT(ISERROR(SEARCH("PREFEITURA",C70)))</formula>
    </cfRule>
  </conditionalFormatting>
  <conditionalFormatting sqref="L70:L71">
    <cfRule type="cellIs" dxfId="1" priority="1" operator="equal">
      <formula>0.1384</formula>
    </cfRule>
    <cfRule type="cellIs" dxfId="0" priority="2" operator="equal">
      <formula>0.2434</formula>
    </cfRule>
  </conditionalFormatting>
  <pageMargins left="1.1811023622047245" right="0.39370078740157483" top="1.3779527559055118" bottom="0.70866141732283472" header="0.35433070866141736" footer="0.31496062992125984"/>
  <pageSetup paperSize="9" scale="48" fitToHeight="0" orientation="portrait" r:id="rId1"/>
  <rowBreaks count="3" manualBreakCount="3">
    <brk id="32" max="12" man="1"/>
    <brk id="5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2699-F4BD-4C13-9DF8-A9D358101CF3}">
  <sheetPr codeName="Planilha5"/>
  <dimension ref="A1:G23"/>
  <sheetViews>
    <sheetView view="pageBreakPreview" zoomScale="130" zoomScaleNormal="115" zoomScaleSheetLayoutView="130" zoomScalePageLayoutView="115" workbookViewId="0">
      <selection activeCell="B11" sqref="B11"/>
    </sheetView>
  </sheetViews>
  <sheetFormatPr defaultRowHeight="14.25" x14ac:dyDescent="0.2"/>
  <cols>
    <col min="1" max="1" width="5.140625" style="2" bestFit="1" customWidth="1"/>
    <col min="2" max="2" width="48" style="2" customWidth="1"/>
    <col min="3" max="3" width="14.28515625" style="2" bestFit="1" customWidth="1"/>
    <col min="4" max="4" width="8.28515625" style="2" bestFit="1" customWidth="1"/>
    <col min="5" max="5" width="14.28515625" style="2" bestFit="1" customWidth="1"/>
    <col min="6" max="6" width="8.28515625" style="2" bestFit="1" customWidth="1"/>
    <col min="7" max="7" width="15.85546875" style="2" bestFit="1" customWidth="1"/>
    <col min="8" max="16384" width="9.140625" style="2"/>
  </cols>
  <sheetData>
    <row r="1" spans="1:7" x14ac:dyDescent="0.2">
      <c r="A1" s="1" t="str">
        <f>_xlfn.CONCAT(Orçamento!A1, " ", Orçamento!B1)</f>
        <v>Obra: Recapeamento e Restauração do Asfalto do Jardim João Ballan I</v>
      </c>
      <c r="B1" s="1"/>
      <c r="C1" s="1"/>
      <c r="D1" s="1"/>
      <c r="E1" s="1"/>
      <c r="F1" s="1"/>
      <c r="G1" s="1"/>
    </row>
    <row r="2" spans="1:7" x14ac:dyDescent="0.2">
      <c r="A2" s="1" t="str">
        <f>_xlfn.CONCAT(Orçamento!A2, " ", Orçamento!B2)</f>
        <v>Local: Jardim João Ballan I - Jahu/SP - LOTE 2 - Conforme Termo de Referência</v>
      </c>
      <c r="B2" s="1"/>
      <c r="C2" s="1"/>
      <c r="D2" s="1"/>
      <c r="E2" s="1"/>
      <c r="F2" s="1"/>
      <c r="G2" s="1"/>
    </row>
    <row r="3" spans="1:7" x14ac:dyDescent="0.2">
      <c r="A3" s="3" t="str">
        <f>Orçamento!A5</f>
        <v>Jahu/SP, 30 de junho de 2025</v>
      </c>
      <c r="B3" s="3"/>
      <c r="C3" s="3"/>
      <c r="D3" s="3"/>
      <c r="E3" s="3"/>
      <c r="F3" s="3"/>
      <c r="G3" s="3"/>
    </row>
    <row r="4" spans="1:7" x14ac:dyDescent="0.2">
      <c r="A4" s="4" t="s">
        <v>60</v>
      </c>
      <c r="B4" s="4" t="s">
        <v>61</v>
      </c>
      <c r="C4" s="5" t="s">
        <v>62</v>
      </c>
      <c r="D4" s="6" t="s">
        <v>63</v>
      </c>
      <c r="E4" s="6"/>
      <c r="F4" s="6" t="s">
        <v>64</v>
      </c>
      <c r="G4" s="6"/>
    </row>
    <row r="5" spans="1:7" x14ac:dyDescent="0.2">
      <c r="A5" s="7"/>
      <c r="B5" s="7"/>
      <c r="C5" s="8"/>
      <c r="D5" s="9" t="s">
        <v>47</v>
      </c>
      <c r="E5" s="9" t="s">
        <v>81</v>
      </c>
      <c r="F5" s="9" t="s">
        <v>47</v>
      </c>
      <c r="G5" s="9" t="s">
        <v>81</v>
      </c>
    </row>
    <row r="6" spans="1:7" x14ac:dyDescent="0.2">
      <c r="A6" s="10" t="str">
        <f>Orçamento!A7</f>
        <v>1.</v>
      </c>
      <c r="B6" s="11" t="str">
        <f>VLOOKUP(A6, Orçamento!A$6:N$92, 2, FALSE())</f>
        <v>Serviços Preliminares</v>
      </c>
      <c r="C6" s="12">
        <f>VLOOKUP(A6, Orçamento!A$6:N$92, 14, FALSE())</f>
        <v>9857.1</v>
      </c>
      <c r="D6" s="13">
        <v>1</v>
      </c>
      <c r="E6" s="14">
        <f>$C6*D6</f>
        <v>9857.1</v>
      </c>
      <c r="F6" s="13"/>
      <c r="G6" s="14">
        <f>$C6*F6</f>
        <v>0</v>
      </c>
    </row>
    <row r="7" spans="1:7" x14ac:dyDescent="0.2">
      <c r="A7" s="10" t="s">
        <v>74</v>
      </c>
      <c r="B7" s="11" t="str">
        <f>VLOOKUP(A7, Orçamento!A$6:N$92, 2, FALSE())</f>
        <v>Jardim João Ballan I - Fresagem e Recapeamento</v>
      </c>
      <c r="C7" s="12">
        <f>VLOOKUP(A7, Orçamento!A$6:N$92, 14, FALSE())</f>
        <v>569360.58000000007</v>
      </c>
      <c r="D7" s="13">
        <v>1</v>
      </c>
      <c r="E7" s="14">
        <f t="shared" ref="E7:G13" si="0">$C7*D7</f>
        <v>569360.58000000007</v>
      </c>
      <c r="F7" s="13"/>
      <c r="G7" s="14">
        <f t="shared" si="0"/>
        <v>0</v>
      </c>
    </row>
    <row r="8" spans="1:7" ht="25.5" x14ac:dyDescent="0.2">
      <c r="A8" s="10" t="s">
        <v>75</v>
      </c>
      <c r="B8" s="11" t="str">
        <f>VLOOKUP(A8, Orçamento!A$6:N$92, 2, FALSE())</f>
        <v>Jardim João Ballan I - Demolição e Recapeamento</v>
      </c>
      <c r="C8" s="12">
        <f>VLOOKUP(A8, Orçamento!A$6:N$92, 14, FALSE())</f>
        <v>398474.27</v>
      </c>
      <c r="D8" s="13"/>
      <c r="E8" s="14">
        <f t="shared" si="0"/>
        <v>0</v>
      </c>
      <c r="F8" s="13">
        <v>1</v>
      </c>
      <c r="G8" s="14">
        <f t="shared" si="0"/>
        <v>398474.27</v>
      </c>
    </row>
    <row r="9" spans="1:7" x14ac:dyDescent="0.2">
      <c r="A9" s="10" t="s">
        <v>76</v>
      </c>
      <c r="B9" s="11" t="str">
        <f>VLOOKUP(A9, Orçamento!A$6:N$92, 2, FALSE())</f>
        <v>Sinalização Horizontal e Vertical</v>
      </c>
      <c r="C9" s="12">
        <f>VLOOKUP(A9, Orçamento!A$6:N$92, 14, FALSE())</f>
        <v>21680.090000000004</v>
      </c>
      <c r="D9" s="13"/>
      <c r="E9" s="14">
        <f t="shared" si="0"/>
        <v>0</v>
      </c>
      <c r="F9" s="13">
        <v>1</v>
      </c>
      <c r="G9" s="14">
        <f t="shared" si="0"/>
        <v>21680.090000000004</v>
      </c>
    </row>
    <row r="10" spans="1:7" x14ac:dyDescent="0.2">
      <c r="A10" s="10" t="s">
        <v>77</v>
      </c>
      <c r="B10" s="11" t="str">
        <f>VLOOKUP(A10, Orçamento!A$6:N$92, 2, FALSE())</f>
        <v>Administração Local</v>
      </c>
      <c r="C10" s="12">
        <f>VLOOKUP(A10, Orçamento!A$6:N$92, 14, FALSE())</f>
        <v>3242.9</v>
      </c>
      <c r="D10" s="13"/>
      <c r="E10" s="14">
        <f t="shared" si="0"/>
        <v>0</v>
      </c>
      <c r="F10" s="13">
        <v>1</v>
      </c>
      <c r="G10" s="14">
        <f t="shared" si="0"/>
        <v>3242.9</v>
      </c>
    </row>
    <row r="11" spans="1:7" ht="25.5" x14ac:dyDescent="0.2">
      <c r="A11" s="10" t="s">
        <v>78</v>
      </c>
      <c r="B11" s="11" t="str">
        <f>VLOOKUP(A11, Orçamento!A$6:N$92, 2, FALSE())</f>
        <v>Exclusivamente Recurso Próprio - Guia e Sarjeta - Rua Orpheu Delfino</v>
      </c>
      <c r="C11" s="12">
        <f>VLOOKUP(A11, Orçamento!A$6:N$92, 14, FALSE())</f>
        <v>9482.4700000000012</v>
      </c>
      <c r="D11" s="13"/>
      <c r="E11" s="14">
        <f t="shared" si="0"/>
        <v>0</v>
      </c>
      <c r="F11" s="13">
        <v>1</v>
      </c>
      <c r="G11" s="14">
        <f t="shared" si="0"/>
        <v>9482.4700000000012</v>
      </c>
    </row>
    <row r="12" spans="1:7" ht="25.5" x14ac:dyDescent="0.2">
      <c r="A12" s="10" t="s">
        <v>79</v>
      </c>
      <c r="B12" s="11" t="str">
        <f>VLOOKUP(A12, Orçamento!A$6:N$92, 2, FALSE())</f>
        <v>Exclusivamente Recurso Próprio - Execução de Base - Rua Caetano Zafra Chancez</v>
      </c>
      <c r="C12" s="12">
        <f>VLOOKUP(A12, Orçamento!A$6:N$92, 14, FALSE())</f>
        <v>127143.21</v>
      </c>
      <c r="D12" s="13"/>
      <c r="E12" s="14">
        <f t="shared" si="0"/>
        <v>0</v>
      </c>
      <c r="F12" s="13">
        <v>1</v>
      </c>
      <c r="G12" s="14">
        <f t="shared" si="0"/>
        <v>127143.21</v>
      </c>
    </row>
    <row r="13" spans="1:7" ht="25.5" x14ac:dyDescent="0.2">
      <c r="A13" s="10" t="s">
        <v>80</v>
      </c>
      <c r="B13" s="11" t="str">
        <f>VLOOKUP(A13, Orçamento!A$6:N$92, 2, FALSE())</f>
        <v>Exclusivamente Recurso Próprio - Tratamento de Todas as Guias e Sarjetas do Jardim João Ballan I</v>
      </c>
      <c r="C13" s="12">
        <f>VLOOKUP(A13, Orçamento!A$6:N$92, 14, FALSE())</f>
        <v>6479.34</v>
      </c>
      <c r="D13" s="13"/>
      <c r="E13" s="14">
        <f t="shared" si="0"/>
        <v>0</v>
      </c>
      <c r="F13" s="13">
        <v>1</v>
      </c>
      <c r="G13" s="14">
        <f t="shared" si="0"/>
        <v>6479.34</v>
      </c>
    </row>
    <row r="14" spans="1:7" x14ac:dyDescent="0.2">
      <c r="A14" s="15" t="s">
        <v>82</v>
      </c>
      <c r="B14" s="15"/>
      <c r="C14" s="15"/>
      <c r="D14" s="16">
        <f>E14/SUM($C6:$C13)</f>
        <v>0.50554908723070513</v>
      </c>
      <c r="E14" s="17">
        <f>SUM(E6:E13)</f>
        <v>579217.68000000005</v>
      </c>
      <c r="F14" s="16">
        <f>G14/SUM($C6:$C13)</f>
        <v>0.49445091276929481</v>
      </c>
      <c r="G14" s="17">
        <f>SUM(G6:G13)</f>
        <v>566502.28</v>
      </c>
    </row>
    <row r="15" spans="1:7" x14ac:dyDescent="0.2">
      <c r="A15" s="15" t="s">
        <v>83</v>
      </c>
      <c r="B15" s="15"/>
      <c r="C15" s="15"/>
      <c r="D15" s="16">
        <f>E15/G15</f>
        <v>0.50554908723070524</v>
      </c>
      <c r="E15" s="17">
        <f>E14</f>
        <v>579217.68000000005</v>
      </c>
      <c r="F15" s="16">
        <f>G15/G15</f>
        <v>1</v>
      </c>
      <c r="G15" s="17">
        <f t="shared" ref="G15" si="1">E15+G14</f>
        <v>1145719.96</v>
      </c>
    </row>
    <row r="16" spans="1:7" x14ac:dyDescent="0.2">
      <c r="A16" s="18"/>
      <c r="B16" s="19"/>
      <c r="C16" s="20"/>
      <c r="D16" s="21"/>
      <c r="E16" s="21"/>
      <c r="F16" s="21"/>
      <c r="G16" s="21"/>
    </row>
    <row r="17" spans="1:7" x14ac:dyDescent="0.2">
      <c r="A17" s="18"/>
      <c r="B17" s="19"/>
      <c r="C17" s="20"/>
      <c r="D17" s="21"/>
      <c r="E17" s="21"/>
      <c r="F17" s="21"/>
      <c r="G17" s="21"/>
    </row>
    <row r="18" spans="1:7" x14ac:dyDescent="0.2">
      <c r="A18" s="18"/>
      <c r="B18" s="19"/>
      <c r="C18" s="20"/>
      <c r="D18" s="21"/>
      <c r="E18" s="21"/>
      <c r="F18" s="21"/>
      <c r="G18" s="21"/>
    </row>
    <row r="19" spans="1:7" x14ac:dyDescent="0.2">
      <c r="A19" s="18"/>
      <c r="B19" s="19"/>
      <c r="C19" s="20"/>
      <c r="D19" s="21"/>
      <c r="E19" s="21"/>
      <c r="F19" s="21"/>
      <c r="G19" s="21"/>
    </row>
    <row r="20" spans="1:7" x14ac:dyDescent="0.2">
      <c r="A20" s="18"/>
      <c r="B20" s="19"/>
      <c r="C20" s="20"/>
      <c r="D20" s="21"/>
      <c r="E20" s="21"/>
      <c r="F20" s="21"/>
      <c r="G20" s="21"/>
    </row>
    <row r="21" spans="1:7" x14ac:dyDescent="0.2">
      <c r="A21" s="18"/>
      <c r="B21" s="19"/>
      <c r="C21" s="20"/>
      <c r="D21" s="21"/>
      <c r="E21" s="21"/>
      <c r="F21" s="21"/>
      <c r="G21" s="21"/>
    </row>
    <row r="23" spans="1:7" x14ac:dyDescent="0.2">
      <c r="D23" s="22"/>
      <c r="E23" s="22"/>
    </row>
  </sheetData>
  <mergeCells count="10">
    <mergeCell ref="A15:C15"/>
    <mergeCell ref="D4:E4"/>
    <mergeCell ref="B4:B5"/>
    <mergeCell ref="C4:C5"/>
    <mergeCell ref="A4:A5"/>
    <mergeCell ref="F4:G4"/>
    <mergeCell ref="A1:G1"/>
    <mergeCell ref="A2:G2"/>
    <mergeCell ref="A3:G3"/>
    <mergeCell ref="A14:C14"/>
  </mergeCells>
  <printOptions horizontalCentered="1"/>
  <pageMargins left="1.1811023622047245" right="1.1811023622047245" top="1.6" bottom="1.1811023622047245" header="0.6" footer="0.31496062992125984"/>
  <pageSetup paperSize="9" scale="65" fitToWidth="0" fitToHeight="0" orientation="portrait" r:id="rId1"/>
  <headerFooter>
    <oddHeader>&amp;C&amp;G
&amp;"Garamond,Negrito"&amp;10CRONOGRAMA FÍSICO-FINANCEIRO</oddHeader>
    <oddFooter>&amp;C&amp;"Segoe UI,Normal"&amp;8Página &amp;P de &amp;N&amp;"-,Regular"&amp;11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Lima</dc:creator>
  <cp:lastModifiedBy>Tiago Capobianco Morando</cp:lastModifiedBy>
  <cp:lastPrinted>2025-07-01T16:17:46Z</cp:lastPrinted>
  <dcterms:created xsi:type="dcterms:W3CDTF">2015-06-05T18:19:34Z</dcterms:created>
  <dcterms:modified xsi:type="dcterms:W3CDTF">2025-07-01T16:42:41Z</dcterms:modified>
</cp:coreProperties>
</file>